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8975" windowHeight="10935" activeTab="2"/>
  </bookViews>
  <sheets>
    <sheet name="Costo" sheetId="1" r:id="rId1"/>
    <sheet name="Costo_dati" sheetId="2" r:id="rId2"/>
    <sheet name="Costo_Computo" sheetId="3" r:id="rId3"/>
  </sheets>
  <definedNames>
    <definedName name="_xlnm.Print_Area" localSheetId="0">'Costo'!$A$1:$J$59</definedName>
  </definedNames>
  <calcPr fullCalcOnLoad="1"/>
</workbook>
</file>

<file path=xl/comments1.xml><?xml version="1.0" encoding="utf-8"?>
<comments xmlns="http://schemas.openxmlformats.org/spreadsheetml/2006/main">
  <authors>
    <author>marcosb</author>
  </authors>
  <commentList>
    <comment ref="I28" authorId="0">
      <text>
        <r>
          <rPr>
            <b/>
            <sz val="8"/>
            <rFont val="Tahoma"/>
            <family val="2"/>
          </rPr>
          <t>Halley:</t>
        </r>
        <r>
          <rPr>
            <sz val="8"/>
            <rFont val="Tahoma"/>
            <family val="2"/>
          </rPr>
          <t xml:space="preserve">
Alle parti di edifici residenziali nelle quali siano previsti ambienti per attività turistiche, commerciali e direzionali si applica il costo di costruzione maggiorato ai sensi del precedente art. 8 qualora la superficie netta (Sn) di detti ambienti e dei relativi accessori (Sa), valutati questi ultimi al 60%, non sia superiore al 25% della superficie utile abitabile.</t>
        </r>
      </text>
    </comment>
  </commentList>
</comments>
</file>

<file path=xl/sharedStrings.xml><?xml version="1.0" encoding="utf-8"?>
<sst xmlns="http://schemas.openxmlformats.org/spreadsheetml/2006/main" count="194" uniqueCount="165">
  <si>
    <t>&lt;= 50</t>
  </si>
  <si>
    <t>a</t>
  </si>
  <si>
    <t>b</t>
  </si>
  <si>
    <t>c</t>
  </si>
  <si>
    <t>DETERMINAZIONE DEL COSTO DI COSTRUZIONE</t>
  </si>
  <si>
    <t>Interventi di ristrutturazione su edifici residenziali esistenti</t>
  </si>
  <si>
    <t>Destinazione d'uso</t>
  </si>
  <si>
    <t>Totale computo metrico</t>
  </si>
  <si>
    <t>Aliquota</t>
  </si>
  <si>
    <t>Costo di costruzione da versare</t>
  </si>
  <si>
    <t>Residenziale (ristrutturazione)</t>
  </si>
  <si>
    <t>1/3 x 5%</t>
  </si>
  <si>
    <t>Nuove costruzioni, ristrutturazioni o ampliamenti di edifici non residenziali</t>
  </si>
  <si>
    <t>Turistico-ricettivi di lusso</t>
  </si>
  <si>
    <t xml:space="preserve">Edifici ricreativi (5) </t>
  </si>
  <si>
    <t xml:space="preserve">Interventi in piani esecutivi (6) </t>
  </si>
  <si>
    <t>Totale Costo di Costruzione da versare</t>
  </si>
  <si>
    <t>Legenda:</t>
  </si>
  <si>
    <t>(2): - Bar, ristoranti, pizzerie ecc. senza annesse strutture ricettive.</t>
  </si>
  <si>
    <t>(3): - Definite dal piano di adeguamento della rete distributiva.</t>
  </si>
  <si>
    <t>(4): - Cinema, teatri e luoghi di spettacolo e di divertimento, costruiti da società aventi scopo di lucro.</t>
  </si>
  <si>
    <t>(5): - Edifici a carattere ricreativo con annesso anche cinema, teatri, locali di spettacolo, divertimento e ristoro, costruiti da Enti, Istituti ed Associazioni non aventi scopo di lucro.</t>
  </si>
  <si>
    <t>(6): - Interventi residenziali e non, ricadenti in aree oggetto di piani esecutivi, in attuazione di convenzioni per la rilocalizzazione e ristrutturazione di attività produttive e per programmi di prioritario interesse individuato dal piano di sviluppo regionale e dalle sue articolazioni territoriali.</t>
  </si>
  <si>
    <t>Turistico-ricettivi non di lusso (1)</t>
  </si>
  <si>
    <t>Cinema e Teatri (4) interno nucleo antico</t>
  </si>
  <si>
    <t>Cinema e Teatri (4) esterno nucleo antico</t>
  </si>
  <si>
    <t>(1): - alberghi fino alla 2° categoria compresa, locande, meublè, camere ammobiliate con vincolo alberghiero, anche con annesso ristorante, trattoria, bar, tavola calda.</t>
  </si>
  <si>
    <t>Legge 28 gennaio 1977 n. 10</t>
  </si>
  <si>
    <t>MODELLO MINISTERIALE PREVISTO DAL D.M. N° 801 DEL 10.05.1977</t>
  </si>
  <si>
    <t>TABELLA 1 - Incremento per superficie utile abitabile (art. 5)</t>
  </si>
  <si>
    <t>CLASSI DI SUPERFICIE (mq.)</t>
  </si>
  <si>
    <t>ALLOGGI (n.)</t>
  </si>
  <si>
    <t>RAPP. RISP. AL TOTALE</t>
  </si>
  <si>
    <t>% INCREM. (art. 5)</t>
  </si>
  <si>
    <t>Esistente</t>
  </si>
  <si>
    <t>Nuova</t>
  </si>
  <si>
    <t>(4) = (3)/Su</t>
  </si>
  <si>
    <t>(6) = (4) x (5)</t>
  </si>
  <si>
    <t>&lt;= 95</t>
  </si>
  <si>
    <t>&gt; 160</t>
  </si>
  <si>
    <t>Totali =</t>
  </si>
  <si>
    <t>+</t>
  </si>
  <si>
    <t>TABELLA 2 - Sup. per servizi ed accessori relativi alla parte residenziale (art. 2)</t>
  </si>
  <si>
    <t>DESTINAZIONI</t>
  </si>
  <si>
    <t>Sup. netta di servizi e accessori (mq)</t>
  </si>
  <si>
    <t>Cantinole, soffitte, locali motore ascensore, cabine idriche, lavatoi comuni, centrali termiche ed altri locali a stretto servizio delle residenze</t>
  </si>
  <si>
    <t>Ipotesi che ricorre</t>
  </si>
  <si>
    <t>Androni d'ingresso e porticati liberi</t>
  </si>
  <si>
    <t>d</t>
  </si>
  <si>
    <t>Logge e balconi</t>
  </si>
  <si>
    <t>&gt; 100</t>
  </si>
  <si>
    <t>SUPERFICI RESIDENZIALI E RELATIVI SERVIZI ED ACCESSORI</t>
  </si>
  <si>
    <t>Sigla</t>
  </si>
  <si>
    <t>Denominaz.</t>
  </si>
  <si>
    <t>Numero di caratteristiche</t>
  </si>
  <si>
    <t>Superficie utile abitabile</t>
  </si>
  <si>
    <t>Superficie netta non residenz.</t>
  </si>
  <si>
    <t>60 % Snr</t>
  </si>
  <si>
    <t>Superficie ragguagliata</t>
  </si>
  <si>
    <t>Superficie complessiva</t>
  </si>
  <si>
    <t>=</t>
  </si>
  <si>
    <t xml:space="preserve">Totale incrementi = </t>
  </si>
  <si>
    <t>60 % Sa</t>
  </si>
  <si>
    <t>Classe edificio</t>
  </si>
  <si>
    <t>€</t>
  </si>
  <si>
    <t>Caratteristiche particolari da inserire nella Tabella 4 (art. 7)</t>
  </si>
  <si>
    <t>Classi di edifici e relative maggiorazioni (art. 8)</t>
  </si>
  <si>
    <t>XI</t>
  </si>
  <si>
    <r>
      <t xml:space="preserve">Sc </t>
    </r>
    <r>
      <rPr>
        <sz val="10"/>
        <rFont val="Tahoma"/>
        <family val="2"/>
      </rPr>
      <t>= (1+3)</t>
    </r>
  </si>
  <si>
    <r>
      <t>St</t>
    </r>
    <r>
      <rPr>
        <sz val="10"/>
        <rFont val="Tahoma"/>
        <family val="2"/>
      </rPr>
      <t xml:space="preserve"> = (1+3)</t>
    </r>
  </si>
  <si>
    <t>(da presentare in caso di nuove costruzioni, ampliamenti o sopralzi di edifici a destinazione prevalentemente residenziale)</t>
  </si>
  <si>
    <t>&gt; 95 --&gt; 110</t>
  </si>
  <si>
    <t>&gt; 110 --&gt; 130</t>
  </si>
  <si>
    <t>&gt; 130 --&gt; 160</t>
  </si>
  <si>
    <t>Sup. (mq.) Nuova</t>
  </si>
  <si>
    <r>
      <t>Su (</t>
    </r>
    <r>
      <rPr>
        <i/>
        <sz val="10"/>
        <rFont val="Tahoma"/>
        <family val="2"/>
      </rPr>
      <t>Nuova</t>
    </r>
    <r>
      <rPr>
        <sz val="10"/>
        <rFont val="Tahoma"/>
        <family val="2"/>
      </rPr>
      <t>)</t>
    </r>
  </si>
  <si>
    <r>
      <t>Snr (</t>
    </r>
    <r>
      <rPr>
        <i/>
        <sz val="10"/>
        <rFont val="Tahoma"/>
        <family val="2"/>
      </rPr>
      <t>Nuova</t>
    </r>
    <r>
      <rPr>
        <sz val="10"/>
        <rFont val="Tahoma"/>
        <family val="2"/>
      </rPr>
      <t>)</t>
    </r>
  </si>
  <si>
    <r>
      <t>Sn (</t>
    </r>
    <r>
      <rPr>
        <i/>
        <sz val="10"/>
        <rFont val="Tahoma"/>
        <family val="2"/>
      </rPr>
      <t>Nuova</t>
    </r>
    <r>
      <rPr>
        <sz val="10"/>
        <rFont val="Tahoma"/>
        <family val="2"/>
      </rPr>
      <t>)</t>
    </r>
  </si>
  <si>
    <r>
      <t>Sa (</t>
    </r>
    <r>
      <rPr>
        <i/>
        <sz val="10"/>
        <rFont val="Tahoma"/>
        <family val="2"/>
      </rPr>
      <t>Nuova</t>
    </r>
    <r>
      <rPr>
        <sz val="10"/>
        <rFont val="Tahoma"/>
        <family val="2"/>
      </rPr>
      <t>)</t>
    </r>
  </si>
  <si>
    <t>TABELLA 3 - Incremento per servizi ed accessori relativi alla parte residenziale (art. 6)</t>
  </si>
  <si>
    <t>Intervallo di variabilità del rapporto % (Snr/Su)</t>
  </si>
  <si>
    <t>somma: I1</t>
  </si>
  <si>
    <t>I2</t>
  </si>
  <si>
    <t>&gt; 50 --&gt; 75</t>
  </si>
  <si>
    <t>&gt; 75 --&gt; 100</t>
  </si>
  <si>
    <t>Autorimesse singole o collettive</t>
  </si>
  <si>
    <t>(Snr/Su)*100</t>
  </si>
  <si>
    <t>TOTALE (Snr) =</t>
  </si>
  <si>
    <t>TOTALE (Su) =</t>
  </si>
  <si>
    <t>% INCREM. PER CLASSI DI SUPERFICIE
(I1)</t>
  </si>
  <si>
    <t>% incremento
(I2)</t>
  </si>
  <si>
    <t>% incremento
(I3)</t>
  </si>
  <si>
    <t>Commerciale (zona commerciale 1) (3)</t>
  </si>
  <si>
    <r>
      <t xml:space="preserve">Sup. (mq.)
</t>
    </r>
    <r>
      <rPr>
        <b/>
        <i/>
        <sz val="10"/>
        <rFont val="Tahoma"/>
        <family val="2"/>
      </rPr>
      <t>Nuova</t>
    </r>
  </si>
  <si>
    <t>Costo massimo a mq. dell'edilizia agevolata</t>
  </si>
  <si>
    <t>Più di un ascensore per ogni scala se questa serve meno di sei piani sopraelevati.</t>
  </si>
  <si>
    <t>Altezza libera netta di piano superiore a m. 2,70 (m. 3,00 a Piano Terra), o a quella minima prescritta da norme regolamentari.</t>
  </si>
  <si>
    <t>Scala di servizio non prescritta da leggi o regolamenti o imposta da necessità di prevenzione incendi o infortuni.</t>
  </si>
  <si>
    <t>Piscina coperta o scoperta quando sia a servizio di meno di 15 unità immobiliari.</t>
  </si>
  <si>
    <t>Alloggi di custodia a servizio di uno o più edifici comprendenti meno di 15 unità immobiliari.</t>
  </si>
  <si>
    <t>TABELLA 4 - Incremento per particolari caratteristiche (art. 7)</t>
  </si>
  <si>
    <t>Nessuna</t>
  </si>
  <si>
    <t>(Itot = I1+I2+I3)</t>
  </si>
  <si>
    <t>Classe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</si>
  <si>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</si>
  <si>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</si>
  <si>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</si>
  <si>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</si>
  <si>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</si>
  <si>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</si>
  <si>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</si>
  <si>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</si>
  <si>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</si>
  <si>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</si>
  <si>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% Maggior. (M)</t>
  </si>
  <si>
    <t>% di Maggiorazione
(M)</t>
  </si>
  <si>
    <t>Intervalli di Itot
(limite max)</t>
  </si>
  <si>
    <r>
      <t xml:space="preserve">SUP. UTILE ABITABILE (mq.)
</t>
    </r>
    <r>
      <rPr>
        <sz val="10"/>
        <rFont val="Tahoma"/>
        <family val="2"/>
      </rPr>
      <t>(3)</t>
    </r>
  </si>
  <si>
    <t>Parametri per l'aliquota da applicare al costo di costruzione</t>
  </si>
  <si>
    <t>A1 - Magg. da I a V</t>
  </si>
  <si>
    <t>A1 -  Magg. da VI a VIII</t>
  </si>
  <si>
    <t>A1 - Magg. da IX a X</t>
  </si>
  <si>
    <t>A1 - Magg. XI</t>
  </si>
  <si>
    <t>B1 - Uni e bi-familiari</t>
  </si>
  <si>
    <t>B2 - Condominiale</t>
  </si>
  <si>
    <t>C1 - Interno al perimetro</t>
  </si>
  <si>
    <t>C2 - Esterno al perimetro</t>
  </si>
  <si>
    <t>D2: 1 &lt;= IF &lt;= 2 mc/mq</t>
  </si>
  <si>
    <t>D1: 1 &gt; IF &gt; 2 mc/mq</t>
  </si>
  <si>
    <t>Tab. 3: Ubicazione</t>
  </si>
  <si>
    <t>Tab. 4: Indice fondiario</t>
  </si>
  <si>
    <t>Tab. 2: Tipologia edifici</t>
  </si>
  <si>
    <t>Tab.1: Maggiorazione %M</t>
  </si>
  <si>
    <t xml:space="preserve"> somma: I3</t>
  </si>
  <si>
    <t>SUPERFICI PER ATTIVITA' TURISTICHE COMMERCIALI E DIREZIONALI E RELATIVI ACCESSORI (art. 9)</t>
  </si>
  <si>
    <t>A</t>
  </si>
  <si>
    <t>B</t>
  </si>
  <si>
    <t>D</t>
  </si>
  <si>
    <t>Costo a mq. di costruzione maggiorato
B = A + % M</t>
  </si>
  <si>
    <t>Contributo sul costo di costruzione
D = (C x Aliquota)</t>
  </si>
  <si>
    <t>C1</t>
  </si>
  <si>
    <t>C2</t>
  </si>
  <si>
    <t>Costo di costruzione dell'edificio RESIDENZIALE C1 = (Sc + St) x B</t>
  </si>
  <si>
    <t>Costo di costruzione dell'edificio NON RESIDENZIALE C2 = St x B</t>
  </si>
  <si>
    <t>€/mq</t>
  </si>
  <si>
    <t>economica</t>
  </si>
  <si>
    <t>Caratteristiche della classe</t>
  </si>
  <si>
    <t>media</t>
  </si>
  <si>
    <t>lusso</t>
  </si>
  <si>
    <t>Caratteristica</t>
  </si>
  <si>
    <t>RIEPILOGO DEI CONTRIBUTI DA VERSARE</t>
  </si>
  <si>
    <t>Contributo già versato
(con varianti o altro)</t>
  </si>
  <si>
    <t>NON RESIDENZIALE</t>
  </si>
  <si>
    <t>RESIDENZIALE</t>
  </si>
  <si>
    <t>CONTRIBUTO NON RESIDENZIALE</t>
  </si>
  <si>
    <t>CONTRIBUTO RESIDENZIALE</t>
  </si>
  <si>
    <t>CONTRIBUTO TOTALE</t>
  </si>
  <si>
    <t>DETERMINAZIONE DELL'ALIQUOTA
DA APPLICARE AL COSTO DI COSTRUZIONE</t>
  </si>
  <si>
    <t>Indicare la % di applicazione</t>
  </si>
  <si>
    <t>Sulla base del computo metrico estimativo allegato redatto con riferimento all’ultimo listino prezzi della Regione Piemonte</t>
  </si>
  <si>
    <t xml:space="preserve">Bar, ristoranti, ecc. (2) </t>
  </si>
  <si>
    <t>Direzionali in zona A e B</t>
  </si>
  <si>
    <t>Direzionali diverse da A e B</t>
  </si>
  <si>
    <t xml:space="preserve">Superficie utile </t>
  </si>
  <si>
    <t>Superficie accessoria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</si>
</sst>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[$€-2]\ #,##0.00"/>
    <numFmt numFmtId="167" formatCode="[$€-2]\ #,##0.00;[Red]\-[$€-2]\ #,##0.00"/>
    <numFmt numFmtId="168" formatCode="&quot;€&quot;\ #,##0.00"/>
    <numFmt numFmtId="169" formatCode="\(#\)"/>
    <numFmt numFmtId="170" formatCode="#,##0.000000"/>
    <numFmt numFmtId="171" formatCode="0.0%"/>
    <numFmt numFmtId="172" formatCode="0.0000"/>
    <numFmt numFmtId="173" formatCode="0.000"/>
    <numFmt numFmtId="17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b/>
      <i/>
      <sz val="10"/>
      <name val="Tahoma"/>
      <family val="2"/>
    </font>
    <font>
      <sz val="10"/>
      <color indexed="30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indexed="30"/>
      <name val="Calibri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30"/>
      <name val="Tahoma"/>
      <family val="2"/>
    </font>
    <font>
      <b/>
      <sz val="12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1"/>
      <color rgb="FF0070C0"/>
      <name val="Calibri"/>
      <family val="2"/>
    </font>
    <font>
      <sz val="10"/>
      <color rgb="FF0070C0"/>
      <name val="Tahoma"/>
      <family val="2"/>
    </font>
    <font>
      <sz val="9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33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/>
    </xf>
    <xf numFmtId="9" fontId="4" fillId="33" borderId="17" xfId="0" applyNumberFormat="1" applyFont="1" applyFill="1" applyBorder="1" applyAlignment="1">
      <alignment horizontal="center"/>
    </xf>
    <xf numFmtId="9" fontId="4" fillId="33" borderId="19" xfId="0" applyNumberFormat="1" applyFont="1" applyFill="1" applyBorder="1" applyAlignment="1">
      <alignment horizontal="center"/>
    </xf>
    <xf numFmtId="166" fontId="4" fillId="33" borderId="18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/>
    </xf>
    <xf numFmtId="0" fontId="53" fillId="0" borderId="0" xfId="0" applyFont="1" applyAlignment="1">
      <alignment wrapText="1"/>
    </xf>
    <xf numFmtId="0" fontId="53" fillId="33" borderId="13" xfId="0" applyFont="1" applyFill="1" applyBorder="1" applyAlignment="1">
      <alignment/>
    </xf>
    <xf numFmtId="0" fontId="53" fillId="33" borderId="20" xfId="0" applyFont="1" applyFill="1" applyBorder="1" applyAlignment="1">
      <alignment horizontal="center" vertical="center"/>
    </xf>
    <xf numFmtId="2" fontId="53" fillId="33" borderId="20" xfId="0" applyNumberFormat="1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/>
    </xf>
    <xf numFmtId="2" fontId="53" fillId="33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9" fontId="53" fillId="0" borderId="16" xfId="57" applyFont="1" applyBorder="1" applyAlignment="1">
      <alignment horizontal="center" vertical="center" wrapText="1"/>
    </xf>
    <xf numFmtId="9" fontId="53" fillId="33" borderId="16" xfId="57" applyFont="1" applyFill="1" applyBorder="1" applyAlignment="1">
      <alignment horizontal="center" vertical="center" wrapText="1"/>
    </xf>
    <xf numFmtId="9" fontId="4" fillId="33" borderId="16" xfId="57" applyFont="1" applyFill="1" applyBorder="1" applyAlignment="1">
      <alignment horizontal="center" vertical="center"/>
    </xf>
    <xf numFmtId="9" fontId="4" fillId="33" borderId="22" xfId="57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69" fontId="4" fillId="0" borderId="13" xfId="0" applyNumberFormat="1" applyFont="1" applyFill="1" applyBorder="1" applyAlignment="1" applyProtection="1">
      <alignment horizontal="center" vertical="center"/>
      <protection/>
    </xf>
    <xf numFmtId="169" fontId="4" fillId="0" borderId="16" xfId="0" applyNumberFormat="1" applyFont="1" applyFill="1" applyBorder="1" applyAlignment="1" applyProtection="1">
      <alignment horizontal="center" vertical="center"/>
      <protection/>
    </xf>
    <xf numFmtId="169" fontId="57" fillId="0" borderId="16" xfId="0" applyNumberFormat="1" applyFont="1" applyFill="1" applyBorder="1" applyAlignment="1" applyProtection="1">
      <alignment horizontal="center" vertical="center"/>
      <protection/>
    </xf>
    <xf numFmtId="16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" fontId="55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2" fontId="55" fillId="0" borderId="16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" fontId="55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69" fontId="57" fillId="0" borderId="20" xfId="0" applyNumberFormat="1" applyFont="1" applyFill="1" applyBorder="1" applyAlignment="1" applyProtection="1">
      <alignment horizontal="center" vertical="center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5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2" fontId="55" fillId="0" borderId="24" xfId="57" applyNumberFormat="1" applyFont="1" applyFill="1" applyBorder="1" applyAlignment="1" applyProtection="1">
      <alignment horizontal="center" vertical="center"/>
      <protection/>
    </xf>
    <xf numFmtId="4" fontId="55" fillId="0" borderId="16" xfId="0" applyNumberFormat="1" applyFont="1" applyFill="1" applyBorder="1" applyAlignment="1" applyProtection="1">
      <alignment horizontal="center" vertical="center"/>
      <protection/>
    </xf>
    <xf numFmtId="4" fontId="55" fillId="0" borderId="2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2" xfId="0" applyFont="1" applyFill="1" applyBorder="1" applyAlignment="1" applyProtection="1">
      <alignment horizontal="center" vertical="center"/>
      <protection/>
    </xf>
    <xf numFmtId="0" fontId="53" fillId="0" borderId="33" xfId="0" applyFont="1" applyFill="1" applyBorder="1" applyAlignment="1" applyProtection="1">
      <alignment/>
      <protection/>
    </xf>
    <xf numFmtId="0" fontId="53" fillId="0" borderId="27" xfId="0" applyFont="1" applyFill="1" applyBorder="1" applyAlignment="1" applyProtection="1">
      <alignment/>
      <protection/>
    </xf>
    <xf numFmtId="0" fontId="53" fillId="0" borderId="34" xfId="0" applyFont="1" applyFill="1" applyBorder="1" applyAlignment="1" applyProtection="1">
      <alignment horizontal="right" vertical="center"/>
      <protection/>
    </xf>
    <xf numFmtId="0" fontId="55" fillId="0" borderId="26" xfId="0" applyFont="1" applyFill="1" applyBorder="1" applyAlignment="1" applyProtection="1">
      <alignment horizontal="center" vertical="center"/>
      <protection/>
    </xf>
    <xf numFmtId="4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9" fontId="4" fillId="0" borderId="31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2" fontId="4" fillId="0" borderId="31" xfId="0" applyNumberFormat="1" applyFont="1" applyFill="1" applyBorder="1" applyAlignment="1" applyProtection="1">
      <alignment vertical="center"/>
      <protection/>
    </xf>
    <xf numFmtId="2" fontId="5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58" fillId="0" borderId="21" xfId="0" applyNumberFormat="1" applyFont="1" applyFill="1" applyBorder="1" applyAlignment="1" applyProtection="1">
      <alignment horizontal="center" vertical="center"/>
      <protection/>
    </xf>
    <xf numFmtId="0" fontId="53" fillId="0" borderId="30" xfId="0" applyFont="1" applyFill="1" applyBorder="1" applyAlignment="1" applyProtection="1">
      <alignment/>
      <protection/>
    </xf>
    <xf numFmtId="0" fontId="53" fillId="0" borderId="3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31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53" fillId="0" borderId="36" xfId="0" applyFont="1" applyFill="1" applyBorder="1" applyAlignment="1" applyProtection="1">
      <alignment/>
      <protection/>
    </xf>
    <xf numFmtId="0" fontId="53" fillId="0" borderId="37" xfId="0" applyFont="1" applyFill="1" applyBorder="1" applyAlignment="1" applyProtection="1">
      <alignment vertical="center"/>
      <protection/>
    </xf>
    <xf numFmtId="0" fontId="53" fillId="0" borderId="38" xfId="0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right" vertical="center"/>
      <protection/>
    </xf>
    <xf numFmtId="0" fontId="53" fillId="0" borderId="39" xfId="0" applyFont="1" applyFill="1" applyBorder="1" applyAlignment="1" applyProtection="1">
      <alignment/>
      <protection/>
    </xf>
    <xf numFmtId="0" fontId="53" fillId="0" borderId="40" xfId="0" applyFont="1" applyFill="1" applyBorder="1" applyAlignment="1" applyProtection="1">
      <alignment horizontal="center" vertical="center"/>
      <protection/>
    </xf>
    <xf numFmtId="0" fontId="53" fillId="0" borderId="41" xfId="0" applyFont="1" applyFill="1" applyBorder="1" applyAlignment="1" applyProtection="1">
      <alignment/>
      <protection/>
    </xf>
    <xf numFmtId="0" fontId="53" fillId="0" borderId="31" xfId="0" applyFont="1" applyFill="1" applyBorder="1" applyAlignment="1" applyProtection="1">
      <alignment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9" fontId="59" fillId="0" borderId="22" xfId="57" applyFont="1" applyFill="1" applyBorder="1" applyAlignment="1" applyProtection="1">
      <alignment horizontal="center" vertical="center"/>
      <protection/>
    </xf>
    <xf numFmtId="9" fontId="59" fillId="0" borderId="21" xfId="57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1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4" fontId="4" fillId="34" borderId="42" xfId="68" applyFont="1" applyFill="1" applyBorder="1" applyAlignment="1" applyProtection="1">
      <alignment horizontal="right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53" fillId="0" borderId="44" xfId="0" applyFont="1" applyFill="1" applyBorder="1" applyAlignment="1" applyProtection="1">
      <alignment horizontal="center" vertical="center"/>
      <protection/>
    </xf>
    <xf numFmtId="44" fontId="58" fillId="0" borderId="16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 wrapText="1"/>
      <protection/>
    </xf>
    <xf numFmtId="2" fontId="54" fillId="34" borderId="46" xfId="57" applyNumberFormat="1" applyFont="1" applyFill="1" applyBorder="1" applyAlignment="1" applyProtection="1">
      <alignment vertical="center"/>
      <protection/>
    </xf>
    <xf numFmtId="0" fontId="53" fillId="0" borderId="47" xfId="0" applyFont="1" applyFill="1" applyBorder="1" applyAlignment="1" applyProtection="1">
      <alignment horizontal="center" vertical="center"/>
      <protection/>
    </xf>
    <xf numFmtId="44" fontId="3" fillId="0" borderId="16" xfId="0" applyNumberFormat="1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2" fontId="54" fillId="34" borderId="48" xfId="57" applyNumberFormat="1" applyFont="1" applyFill="1" applyBorder="1" applyAlignment="1" applyProtection="1">
      <alignment vertical="center"/>
      <protection/>
    </xf>
    <xf numFmtId="0" fontId="53" fillId="0" borderId="46" xfId="0" applyFont="1" applyFill="1" applyBorder="1" applyAlignment="1" applyProtection="1">
      <alignment horizontal="center" vertical="center"/>
      <protection/>
    </xf>
    <xf numFmtId="44" fontId="3" fillId="0" borderId="16" xfId="0" applyNumberFormat="1" applyFont="1" applyFill="1" applyBorder="1" applyAlignment="1" applyProtection="1">
      <alignment horizontal="center" vertical="center"/>
      <protection/>
    </xf>
    <xf numFmtId="0" fontId="53" fillId="0" borderId="48" xfId="0" applyFont="1" applyFill="1" applyBorder="1" applyAlignment="1" applyProtection="1">
      <alignment horizontal="center" vertical="center"/>
      <protection/>
    </xf>
    <xf numFmtId="44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2" fontId="54" fillId="34" borderId="34" xfId="57" applyNumberFormat="1" applyFont="1" applyFill="1" applyBorder="1" applyAlignment="1" applyProtection="1">
      <alignment vertical="center"/>
      <protection/>
    </xf>
    <xf numFmtId="2" fontId="59" fillId="0" borderId="49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5" fillId="34" borderId="16" xfId="0" applyFont="1" applyFill="1" applyBorder="1" applyAlignment="1" applyProtection="1">
      <alignment horizontal="center" vertical="center"/>
      <protection locked="0"/>
    </xf>
    <xf numFmtId="2" fontId="55" fillId="34" borderId="16" xfId="0" applyNumberFormat="1" applyFont="1" applyFill="1" applyBorder="1" applyAlignment="1" applyProtection="1">
      <alignment horizontal="center" vertical="center"/>
      <protection locked="0"/>
    </xf>
    <xf numFmtId="2" fontId="55" fillId="34" borderId="20" xfId="0" applyNumberFormat="1" applyFont="1" applyFill="1" applyBorder="1" applyAlignment="1" applyProtection="1">
      <alignment horizontal="center" vertical="center"/>
      <protection locked="0"/>
    </xf>
    <xf numFmtId="2" fontId="57" fillId="34" borderId="16" xfId="0" applyNumberFormat="1" applyFont="1" applyFill="1" applyBorder="1" applyAlignment="1" applyProtection="1">
      <alignment horizontal="center" vertical="center"/>
      <protection locked="0"/>
    </xf>
    <xf numFmtId="2" fontId="57" fillId="34" borderId="20" xfId="0" applyNumberFormat="1" applyFont="1" applyFill="1" applyBorder="1" applyAlignment="1" applyProtection="1">
      <alignment horizontal="center" vertical="center"/>
      <protection locked="0"/>
    </xf>
    <xf numFmtId="0" fontId="53" fillId="35" borderId="13" xfId="0" applyFont="1" applyFill="1" applyBorder="1" applyAlignment="1" applyProtection="1">
      <alignment horizontal="center" vertical="center"/>
      <protection/>
    </xf>
    <xf numFmtId="44" fontId="53" fillId="35" borderId="16" xfId="68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44" fontId="58" fillId="35" borderId="16" xfId="68" applyFont="1" applyFill="1" applyBorder="1" applyAlignment="1" applyProtection="1">
      <alignment vertical="center"/>
      <protection/>
    </xf>
    <xf numFmtId="0" fontId="53" fillId="35" borderId="23" xfId="0" applyFont="1" applyFill="1" applyBorder="1" applyAlignment="1" applyProtection="1">
      <alignment horizontal="center" vertical="center"/>
      <protection/>
    </xf>
    <xf numFmtId="2" fontId="55" fillId="35" borderId="35" xfId="0" applyNumberFormat="1" applyFont="1" applyFill="1" applyBorder="1" applyAlignment="1" applyProtection="1">
      <alignment horizontal="center" vertical="center"/>
      <protection/>
    </xf>
    <xf numFmtId="0" fontId="53" fillId="35" borderId="50" xfId="0" applyFont="1" applyFill="1" applyBorder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44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44" fontId="3" fillId="35" borderId="51" xfId="0" applyNumberFormat="1" applyFont="1" applyFill="1" applyBorder="1" applyAlignment="1" applyProtection="1">
      <alignment horizontal="center" vertical="center" wrapText="1"/>
      <protection/>
    </xf>
    <xf numFmtId="0" fontId="3" fillId="35" borderId="52" xfId="0" applyFont="1" applyFill="1" applyBorder="1" applyAlignment="1" applyProtection="1">
      <alignment horizontal="left" vertical="center"/>
      <protection/>
    </xf>
    <xf numFmtId="44" fontId="53" fillId="34" borderId="16" xfId="68" applyFont="1" applyFill="1" applyBorder="1" applyAlignment="1" applyProtection="1">
      <alignment horizontal="right" vertical="center"/>
      <protection locked="0"/>
    </xf>
    <xf numFmtId="9" fontId="12" fillId="36" borderId="53" xfId="57" applyFont="1" applyFill="1" applyBorder="1" applyAlignment="1" applyProtection="1">
      <alignment horizontal="center" vertical="center"/>
      <protection locked="0"/>
    </xf>
    <xf numFmtId="166" fontId="4" fillId="34" borderId="37" xfId="0" applyNumberFormat="1" applyFont="1" applyFill="1" applyBorder="1" applyAlignment="1" applyProtection="1">
      <alignment horizontal="right"/>
      <protection locked="0"/>
    </xf>
    <xf numFmtId="166" fontId="4" fillId="34" borderId="24" xfId="0" applyNumberFormat="1" applyFont="1" applyFill="1" applyBorder="1" applyAlignment="1" applyProtection="1">
      <alignment horizontal="right"/>
      <protection locked="0"/>
    </xf>
    <xf numFmtId="166" fontId="4" fillId="34" borderId="27" xfId="0" applyNumberFormat="1" applyFont="1" applyFill="1" applyBorder="1" applyAlignment="1" applyProtection="1">
      <alignment horizontal="right"/>
      <protection locked="0"/>
    </xf>
    <xf numFmtId="1" fontId="0" fillId="34" borderId="12" xfId="57" applyNumberFormat="1" applyFont="1" applyFill="1" applyBorder="1" applyAlignment="1" applyProtection="1">
      <alignment vertical="center"/>
      <protection locked="0"/>
    </xf>
    <xf numFmtId="1" fontId="53" fillId="34" borderId="17" xfId="57" applyNumberFormat="1" applyFont="1" applyFill="1" applyBorder="1" applyAlignment="1" applyProtection="1">
      <alignment vertical="center"/>
      <protection locked="0"/>
    </xf>
    <xf numFmtId="1" fontId="53" fillId="34" borderId="18" xfId="57" applyNumberFormat="1" applyFont="1" applyFill="1" applyBorder="1" applyAlignment="1" applyProtection="1">
      <alignment vertical="center"/>
      <protection locked="0"/>
    </xf>
    <xf numFmtId="0" fontId="53" fillId="34" borderId="24" xfId="0" applyFont="1" applyFill="1" applyBorder="1" applyAlignment="1" applyProtection="1">
      <alignment vertical="center"/>
      <protection locked="0"/>
    </xf>
    <xf numFmtId="0" fontId="55" fillId="34" borderId="35" xfId="0" applyNumberFormat="1" applyFont="1" applyFill="1" applyBorder="1" applyAlignment="1" applyProtection="1">
      <alignment horizontal="center" vertical="center"/>
      <protection locked="0"/>
    </xf>
    <xf numFmtId="0" fontId="53" fillId="0" borderId="54" xfId="0" applyFont="1" applyFill="1" applyBorder="1" applyAlignment="1" applyProtection="1">
      <alignment horizontal="center" vertical="center" wrapText="1"/>
      <protection/>
    </xf>
    <xf numFmtId="0" fontId="53" fillId="0" borderId="55" xfId="0" applyFont="1" applyFill="1" applyBorder="1" applyAlignment="1" applyProtection="1">
      <alignment horizontal="center" vertical="center" wrapText="1"/>
      <protection/>
    </xf>
    <xf numFmtId="0" fontId="53" fillId="0" borderId="56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/>
      <protection/>
    </xf>
    <xf numFmtId="0" fontId="59" fillId="0" borderId="45" xfId="0" applyFont="1" applyFill="1" applyBorder="1" applyAlignment="1" applyProtection="1">
      <alignment horizontal="right" vertical="center"/>
      <protection/>
    </xf>
    <xf numFmtId="0" fontId="59" fillId="0" borderId="57" xfId="0" applyFont="1" applyFill="1" applyBorder="1" applyAlignment="1" applyProtection="1">
      <alignment horizontal="right" vertical="center"/>
      <protection/>
    </xf>
    <xf numFmtId="44" fontId="60" fillId="0" borderId="17" xfId="0" applyNumberFormat="1" applyFont="1" applyFill="1" applyBorder="1" applyAlignment="1" applyProtection="1">
      <alignment horizontal="center" vertical="center"/>
      <protection/>
    </xf>
    <xf numFmtId="44" fontId="60" fillId="0" borderId="48" xfId="0" applyNumberFormat="1" applyFont="1" applyFill="1" applyBorder="1" applyAlignment="1" applyProtection="1">
      <alignment horizontal="center" vertical="center"/>
      <protection/>
    </xf>
    <xf numFmtId="0" fontId="4" fillId="35" borderId="51" xfId="0" applyFont="1" applyFill="1" applyBorder="1" applyAlignment="1" applyProtection="1">
      <alignment horizontal="left" vertical="center" wrapText="1"/>
      <protection/>
    </xf>
    <xf numFmtId="0" fontId="59" fillId="0" borderId="36" xfId="0" applyFont="1" applyFill="1" applyBorder="1" applyAlignment="1" applyProtection="1">
      <alignment horizontal="right" vertical="center"/>
      <protection/>
    </xf>
    <xf numFmtId="0" fontId="59" fillId="0" borderId="38" xfId="0" applyFont="1" applyFill="1" applyBorder="1" applyAlignment="1" applyProtection="1">
      <alignment horizontal="right" vertical="center"/>
      <protection/>
    </xf>
    <xf numFmtId="44" fontId="60" fillId="0" borderId="18" xfId="0" applyNumberFormat="1" applyFont="1" applyFill="1" applyBorder="1" applyAlignment="1" applyProtection="1">
      <alignment horizontal="center" vertical="center"/>
      <protection/>
    </xf>
    <xf numFmtId="44" fontId="60" fillId="0" borderId="34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5" borderId="58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4" fontId="4" fillId="35" borderId="17" xfId="0" applyNumberFormat="1" applyFont="1" applyFill="1" applyBorder="1" applyAlignment="1" applyProtection="1">
      <alignment horizontal="left" vertical="center" wrapText="1"/>
      <protection/>
    </xf>
    <xf numFmtId="4" fontId="4" fillId="35" borderId="24" xfId="0" applyNumberFormat="1" applyFont="1" applyFill="1" applyBorder="1" applyAlignment="1" applyProtection="1">
      <alignment horizontal="left" vertical="center" wrapText="1"/>
      <protection/>
    </xf>
    <xf numFmtId="4" fontId="4" fillId="35" borderId="35" xfId="0" applyNumberFormat="1" applyFont="1" applyFill="1" applyBorder="1" applyAlignment="1" applyProtection="1">
      <alignment horizontal="left" vertical="center" wrapText="1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59" fillId="0" borderId="59" xfId="0" applyFont="1" applyFill="1" applyBorder="1" applyAlignment="1" applyProtection="1">
      <alignment horizontal="right" vertical="center"/>
      <protection/>
    </xf>
    <xf numFmtId="0" fontId="59" fillId="0" borderId="35" xfId="0" applyFont="1" applyFill="1" applyBorder="1" applyAlignment="1" applyProtection="1">
      <alignment horizontal="right" vertical="center"/>
      <protection/>
    </xf>
    <xf numFmtId="0" fontId="53" fillId="0" borderId="60" xfId="0" applyFont="1" applyFill="1" applyBorder="1" applyAlignment="1" applyProtection="1">
      <alignment horizontal="center" vertical="center" wrapText="1"/>
      <protection/>
    </xf>
    <xf numFmtId="0" fontId="53" fillId="0" borderId="61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0" fontId="53" fillId="0" borderId="48" xfId="0" applyFont="1" applyFill="1" applyBorder="1" applyAlignment="1" applyProtection="1">
      <alignment horizontal="center" vertical="center" wrapText="1"/>
      <protection/>
    </xf>
    <xf numFmtId="44" fontId="53" fillId="34" borderId="12" xfId="68" applyFont="1" applyFill="1" applyBorder="1" applyAlignment="1" applyProtection="1">
      <alignment horizontal="center" vertical="center"/>
      <protection locked="0"/>
    </xf>
    <xf numFmtId="44" fontId="53" fillId="34" borderId="46" xfId="68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53" fillId="34" borderId="59" xfId="0" applyFont="1" applyFill="1" applyBorder="1" applyAlignment="1" applyProtection="1">
      <alignment horizontal="center"/>
      <protection locked="0"/>
    </xf>
    <xf numFmtId="0" fontId="53" fillId="34" borderId="24" xfId="0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right"/>
      <protection/>
    </xf>
    <xf numFmtId="0" fontId="53" fillId="0" borderId="20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2" fontId="55" fillId="0" borderId="16" xfId="0" applyNumberFormat="1" applyFont="1" applyFill="1" applyBorder="1" applyAlignment="1" applyProtection="1">
      <alignment horizontal="center" vertical="center"/>
      <protection/>
    </xf>
    <xf numFmtId="2" fontId="55" fillId="0" borderId="17" xfId="0" applyNumberFormat="1" applyFont="1" applyFill="1" applyBorder="1" applyAlignment="1" applyProtection="1">
      <alignment horizontal="center" vertical="center"/>
      <protection/>
    </xf>
    <xf numFmtId="0" fontId="4" fillId="34" borderId="59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2" fontId="58" fillId="0" borderId="22" xfId="0" applyNumberFormat="1" applyFont="1" applyFill="1" applyBorder="1" applyAlignment="1" applyProtection="1">
      <alignment horizontal="center" vertical="center"/>
      <protection/>
    </xf>
    <xf numFmtId="2" fontId="58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53" fillId="0" borderId="54" xfId="0" applyFont="1" applyFill="1" applyBorder="1" applyAlignment="1" applyProtection="1">
      <alignment horizontal="left" vertical="center" wrapText="1"/>
      <protection/>
    </xf>
    <xf numFmtId="0" fontId="53" fillId="0" borderId="55" xfId="0" applyFont="1" applyFill="1" applyBorder="1" applyAlignment="1" applyProtection="1">
      <alignment horizontal="left" vertical="center" wrapText="1"/>
      <protection/>
    </xf>
    <xf numFmtId="0" fontId="53" fillId="0" borderId="56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69" fontId="4" fillId="0" borderId="13" xfId="0" applyNumberFormat="1" applyFont="1" applyFill="1" applyBorder="1" applyAlignment="1" applyProtection="1">
      <alignment horizontal="center" vertical="center"/>
      <protection/>
    </xf>
    <xf numFmtId="16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4" fontId="59" fillId="0" borderId="62" xfId="0" applyNumberFormat="1" applyFont="1" applyFill="1" applyBorder="1" applyAlignment="1" applyProtection="1">
      <alignment horizontal="center" vertical="center"/>
      <protection/>
    </xf>
    <xf numFmtId="0" fontId="59" fillId="0" borderId="4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4" fontId="58" fillId="0" borderId="22" xfId="0" applyNumberFormat="1" applyFont="1" applyFill="1" applyBorder="1" applyAlignment="1" applyProtection="1">
      <alignment horizontal="center"/>
      <protection/>
    </xf>
    <xf numFmtId="4" fontId="58" fillId="0" borderId="21" xfId="0" applyNumberFormat="1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" fontId="5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left"/>
      <protection/>
    </xf>
    <xf numFmtId="0" fontId="4" fillId="0" borderId="44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right" vertical="center" wrapText="1"/>
      <protection/>
    </xf>
    <xf numFmtId="0" fontId="13" fillId="0" borderId="40" xfId="0" applyFont="1" applyFill="1" applyBorder="1" applyAlignment="1" applyProtection="1">
      <alignment horizontal="right" vertical="center" wrapText="1"/>
      <protection/>
    </xf>
    <xf numFmtId="169" fontId="4" fillId="0" borderId="20" xfId="0" applyNumberFormat="1" applyFont="1" applyFill="1" applyBorder="1" applyAlignment="1" applyProtection="1">
      <alignment horizontal="center" vertical="center"/>
      <protection/>
    </xf>
    <xf numFmtId="0" fontId="53" fillId="0" borderId="43" xfId="0" applyFont="1" applyFill="1" applyBorder="1" applyAlignment="1" applyProtection="1">
      <alignment horizontal="center"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left" vertical="center" wrapText="1"/>
      <protection/>
    </xf>
    <xf numFmtId="0" fontId="4" fillId="0" borderId="55" xfId="0" applyFont="1" applyFill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9" fontId="53" fillId="33" borderId="16" xfId="57" applyFont="1" applyFill="1" applyBorder="1" applyAlignment="1">
      <alignment horizontal="center" vertical="center" wrapText="1"/>
    </xf>
    <xf numFmtId="9" fontId="53" fillId="33" borderId="20" xfId="57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9" fontId="53" fillId="33" borderId="22" xfId="57" applyFont="1" applyFill="1" applyBorder="1" applyAlignment="1">
      <alignment horizontal="center" vertical="center" wrapText="1"/>
    </xf>
    <xf numFmtId="9" fontId="53" fillId="33" borderId="21" xfId="57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9" fontId="53" fillId="0" borderId="16" xfId="57" applyFont="1" applyBorder="1" applyAlignment="1">
      <alignment horizontal="center" vertical="center" wrapText="1"/>
    </xf>
    <xf numFmtId="9" fontId="53" fillId="0" borderId="20" xfId="57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48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166" fontId="3" fillId="0" borderId="6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rmale 3 2" xfId="49"/>
    <cellStyle name="Normale 4" xfId="50"/>
    <cellStyle name="Normale 5" xfId="51"/>
    <cellStyle name="Normale 5 2" xfId="52"/>
    <cellStyle name="Normale 6" xfId="53"/>
    <cellStyle name="Normale 6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" name="Connettore 2 8"/>
        <xdr:cNvSpPr>
          <a:spLocks/>
        </xdr:cNvSpPr>
      </xdr:nvSpPr>
      <xdr:spPr>
        <a:xfrm rot="10800000">
          <a:off x="4657725" y="11087100"/>
          <a:ext cx="14287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80" zoomScaleNormal="80" zoomScaleSheetLayoutView="80" workbookViewId="0" topLeftCell="A45">
      <selection activeCell="E54" sqref="E54"/>
    </sheetView>
  </sheetViews>
  <sheetFormatPr defaultColWidth="9.140625" defaultRowHeight="15"/>
  <cols>
    <col min="1" max="1" width="3.7109375" style="45" customWidth="1"/>
    <col min="2" max="2" width="12.00390625" style="45" customWidth="1"/>
    <col min="3" max="3" width="17.57421875" style="45" customWidth="1"/>
    <col min="4" max="4" width="8.57421875" style="45" customWidth="1"/>
    <col min="5" max="5" width="15.57421875" style="45" customWidth="1"/>
    <col min="6" max="6" width="12.28125" style="45" bestFit="1" customWidth="1"/>
    <col min="7" max="7" width="21.57421875" style="45" customWidth="1"/>
    <col min="8" max="8" width="17.140625" style="45" customWidth="1"/>
    <col min="9" max="9" width="15.8515625" style="45" bestFit="1" customWidth="1"/>
    <col min="10" max="10" width="9.140625" style="48" customWidth="1"/>
    <col min="11" max="16384" width="9.140625" style="45" customWidth="1"/>
  </cols>
  <sheetData>
    <row r="1" spans="1:10" ht="12.75">
      <c r="A1" s="53"/>
      <c r="B1" s="53"/>
      <c r="C1" s="53"/>
      <c r="D1" s="53"/>
      <c r="E1" s="53"/>
      <c r="F1" s="53"/>
      <c r="G1" s="268"/>
      <c r="H1" s="268"/>
      <c r="I1" s="268"/>
      <c r="J1" s="268"/>
    </row>
    <row r="2" spans="1:10" s="46" customFormat="1" ht="12.75" customHeight="1">
      <c r="A2" s="275" t="s">
        <v>70</v>
      </c>
      <c r="B2" s="276"/>
      <c r="C2" s="276"/>
      <c r="D2" s="276"/>
      <c r="E2" s="276"/>
      <c r="F2" s="276"/>
      <c r="G2" s="276"/>
      <c r="H2" s="276"/>
      <c r="I2" s="277"/>
      <c r="J2" s="54"/>
    </row>
    <row r="3" spans="1:10" ht="12.75" customHeight="1">
      <c r="A3" s="269" t="s">
        <v>27</v>
      </c>
      <c r="B3" s="270"/>
      <c r="C3" s="271"/>
      <c r="D3" s="278" t="s">
        <v>28</v>
      </c>
      <c r="E3" s="278"/>
      <c r="F3" s="278"/>
      <c r="G3" s="278"/>
      <c r="H3" s="278"/>
      <c r="I3" s="279"/>
      <c r="J3" s="56"/>
    </row>
    <row r="4" spans="1:10" ht="12.75" customHeight="1">
      <c r="A4" s="280" t="s">
        <v>4</v>
      </c>
      <c r="B4" s="281"/>
      <c r="C4" s="281"/>
      <c r="D4" s="281"/>
      <c r="E4" s="281"/>
      <c r="F4" s="281"/>
      <c r="G4" s="281"/>
      <c r="H4" s="281"/>
      <c r="I4" s="282"/>
      <c r="J4" s="57"/>
    </row>
    <row r="5" spans="1:10" ht="12.75" customHeight="1">
      <c r="A5" s="272" t="s">
        <v>29</v>
      </c>
      <c r="B5" s="273"/>
      <c r="C5" s="273"/>
      <c r="D5" s="273"/>
      <c r="E5" s="273"/>
      <c r="F5" s="273"/>
      <c r="G5" s="273"/>
      <c r="H5" s="273"/>
      <c r="I5" s="274"/>
      <c r="J5" s="58"/>
    </row>
    <row r="6" spans="1:10" ht="39" customHeight="1">
      <c r="A6" s="220" t="s">
        <v>30</v>
      </c>
      <c r="B6" s="221"/>
      <c r="C6" s="60" t="s">
        <v>31</v>
      </c>
      <c r="D6" s="221" t="s">
        <v>117</v>
      </c>
      <c r="E6" s="221"/>
      <c r="F6" s="60" t="s">
        <v>32</v>
      </c>
      <c r="G6" s="60" t="s">
        <v>33</v>
      </c>
      <c r="H6" s="221" t="s">
        <v>89</v>
      </c>
      <c r="I6" s="244"/>
      <c r="J6" s="62"/>
    </row>
    <row r="7" spans="1:10" ht="12.75" customHeight="1">
      <c r="A7" s="245">
        <v>1</v>
      </c>
      <c r="B7" s="246"/>
      <c r="C7" s="64">
        <v>2</v>
      </c>
      <c r="D7" s="64" t="s">
        <v>34</v>
      </c>
      <c r="E7" s="65" t="s">
        <v>35</v>
      </c>
      <c r="F7" s="64" t="s">
        <v>36</v>
      </c>
      <c r="G7" s="64">
        <v>5</v>
      </c>
      <c r="H7" s="246" t="s">
        <v>37</v>
      </c>
      <c r="I7" s="285"/>
      <c r="J7" s="58"/>
    </row>
    <row r="8" spans="1:10" ht="12.75" customHeight="1">
      <c r="A8" s="261" t="s">
        <v>38</v>
      </c>
      <c r="B8" s="262"/>
      <c r="C8" s="154"/>
      <c r="D8" s="155"/>
      <c r="E8" s="157"/>
      <c r="F8" s="69">
        <f>IF((D8+E8)&gt;0,(D8+E8)/D14,0)</f>
        <v>0</v>
      </c>
      <c r="G8" s="70">
        <v>0</v>
      </c>
      <c r="H8" s="229">
        <f>IF(F8=" "," ",F8*G8)</f>
        <v>0</v>
      </c>
      <c r="I8" s="263"/>
      <c r="J8" s="58"/>
    </row>
    <row r="9" spans="1:10" ht="12.75" customHeight="1">
      <c r="A9" s="261" t="s">
        <v>71</v>
      </c>
      <c r="B9" s="262"/>
      <c r="C9" s="154">
        <v>1</v>
      </c>
      <c r="D9" s="155">
        <v>93</v>
      </c>
      <c r="E9" s="157"/>
      <c r="F9" s="69">
        <f>IF((D9+E9)&gt;0,(D9+E9)/D14,0)</f>
        <v>0.45365853658536587</v>
      </c>
      <c r="G9" s="70">
        <v>5</v>
      </c>
      <c r="H9" s="229">
        <f>IF(F9=" "," ",F9*G9)</f>
        <v>2.2682926829268295</v>
      </c>
      <c r="I9" s="263"/>
      <c r="J9" s="58"/>
    </row>
    <row r="10" spans="1:10" ht="12.75" customHeight="1">
      <c r="A10" s="261" t="s">
        <v>72</v>
      </c>
      <c r="B10" s="262"/>
      <c r="C10" s="154">
        <v>1</v>
      </c>
      <c r="D10" s="155">
        <v>112</v>
      </c>
      <c r="E10" s="157"/>
      <c r="F10" s="69">
        <f>IF((D10+E10)&gt;0,(D10+E10)/D14,0)</f>
        <v>0.5463414634146342</v>
      </c>
      <c r="G10" s="70">
        <v>15</v>
      </c>
      <c r="H10" s="229">
        <f>IF(F10=" "," ",F10*G10)</f>
        <v>8.195121951219512</v>
      </c>
      <c r="I10" s="263"/>
      <c r="J10" s="58"/>
    </row>
    <row r="11" spans="1:10" ht="12.75" customHeight="1">
      <c r="A11" s="261" t="s">
        <v>73</v>
      </c>
      <c r="B11" s="262"/>
      <c r="C11" s="154"/>
      <c r="D11" s="155"/>
      <c r="E11" s="157"/>
      <c r="F11" s="69">
        <f>IF((D11+E11)&gt;0,(D11+E11)/D14,0)</f>
        <v>0</v>
      </c>
      <c r="G11" s="70">
        <v>30</v>
      </c>
      <c r="H11" s="229">
        <f>IF(F11=" "," ",F11*G11)</f>
        <v>0</v>
      </c>
      <c r="I11" s="263"/>
      <c r="J11" s="58"/>
    </row>
    <row r="12" spans="1:10" ht="12.75" customHeight="1">
      <c r="A12" s="261" t="s">
        <v>39</v>
      </c>
      <c r="B12" s="262"/>
      <c r="C12" s="154"/>
      <c r="D12" s="155"/>
      <c r="E12" s="157"/>
      <c r="F12" s="69">
        <f>IF((D12+E12)&gt;0,(D12+E12)/D14,0)</f>
        <v>0</v>
      </c>
      <c r="G12" s="70">
        <v>50</v>
      </c>
      <c r="H12" s="229">
        <f>IF(F12=" "," ",F12*G12)</f>
        <v>0</v>
      </c>
      <c r="I12" s="263"/>
      <c r="J12" s="71"/>
    </row>
    <row r="13" spans="1:10" ht="12.75" customHeight="1">
      <c r="A13" s="235" t="s">
        <v>40</v>
      </c>
      <c r="B13" s="236"/>
      <c r="C13" s="236"/>
      <c r="D13" s="72">
        <f>SUM(D8:D12)</f>
        <v>205</v>
      </c>
      <c r="E13" s="72">
        <f>SUM(E8:E12)</f>
        <v>0</v>
      </c>
      <c r="F13" s="73"/>
      <c r="G13" s="74"/>
      <c r="H13" s="264" t="s">
        <v>81</v>
      </c>
      <c r="I13" s="265"/>
      <c r="J13" s="75">
        <f>SUM(H8:I12)</f>
        <v>10.463414634146343</v>
      </c>
    </row>
    <row r="14" spans="1:10" ht="12.75" customHeight="1">
      <c r="A14" s="266" t="s">
        <v>88</v>
      </c>
      <c r="B14" s="267"/>
      <c r="C14" s="267"/>
      <c r="D14" s="256">
        <f>D13+E13</f>
        <v>205</v>
      </c>
      <c r="E14" s="256"/>
      <c r="F14" s="76"/>
      <c r="G14" s="76"/>
      <c r="H14" s="77"/>
      <c r="I14" s="78"/>
      <c r="J14" s="79" t="s">
        <v>41</v>
      </c>
    </row>
    <row r="15" spans="1:10" ht="9.75" customHeight="1">
      <c r="A15" s="80"/>
      <c r="B15" s="53"/>
      <c r="C15" s="53"/>
      <c r="D15" s="53"/>
      <c r="E15" s="53"/>
      <c r="F15" s="53"/>
      <c r="G15" s="53"/>
      <c r="H15" s="53"/>
      <c r="I15" s="53"/>
      <c r="J15" s="81"/>
    </row>
    <row r="16" spans="1:10" ht="25.5" customHeight="1">
      <c r="A16" s="239" t="s">
        <v>42</v>
      </c>
      <c r="B16" s="240"/>
      <c r="C16" s="240"/>
      <c r="D16" s="240"/>
      <c r="E16" s="241"/>
      <c r="F16" s="53"/>
      <c r="G16" s="82"/>
      <c r="H16" s="82"/>
      <c r="I16" s="82"/>
      <c r="J16" s="81"/>
    </row>
    <row r="17" spans="1:10" ht="39" customHeight="1">
      <c r="A17" s="242" t="s">
        <v>43</v>
      </c>
      <c r="B17" s="243"/>
      <c r="C17" s="243"/>
      <c r="D17" s="221" t="s">
        <v>44</v>
      </c>
      <c r="E17" s="244"/>
      <c r="F17" s="53"/>
      <c r="G17" s="288" t="s">
        <v>79</v>
      </c>
      <c r="H17" s="289"/>
      <c r="I17" s="290"/>
      <c r="J17" s="81"/>
    </row>
    <row r="18" spans="1:10" ht="12.75" customHeight="1">
      <c r="A18" s="245">
        <v>7</v>
      </c>
      <c r="B18" s="246"/>
      <c r="C18" s="246"/>
      <c r="D18" s="64" t="s">
        <v>34</v>
      </c>
      <c r="E18" s="84" t="s">
        <v>35</v>
      </c>
      <c r="F18" s="85"/>
      <c r="G18" s="63">
        <v>8</v>
      </c>
      <c r="H18" s="64">
        <v>9</v>
      </c>
      <c r="I18" s="66">
        <v>10</v>
      </c>
      <c r="J18" s="81"/>
    </row>
    <row r="19" spans="1:10" ht="75.75" customHeight="1">
      <c r="A19" s="67" t="s">
        <v>1</v>
      </c>
      <c r="B19" s="216" t="s">
        <v>45</v>
      </c>
      <c r="C19" s="216"/>
      <c r="D19" s="155">
        <v>54</v>
      </c>
      <c r="E19" s="158"/>
      <c r="F19" s="53"/>
      <c r="G19" s="59" t="s">
        <v>80</v>
      </c>
      <c r="H19" s="60" t="s">
        <v>46</v>
      </c>
      <c r="I19" s="61" t="s">
        <v>90</v>
      </c>
      <c r="J19" s="81"/>
    </row>
    <row r="20" spans="1:10" ht="25.5" customHeight="1">
      <c r="A20" s="67" t="s">
        <v>2</v>
      </c>
      <c r="B20" s="216" t="s">
        <v>85</v>
      </c>
      <c r="C20" s="216"/>
      <c r="D20" s="155">
        <v>40</v>
      </c>
      <c r="E20" s="158"/>
      <c r="F20" s="55" t="s">
        <v>86</v>
      </c>
      <c r="G20" s="67" t="s">
        <v>0</v>
      </c>
      <c r="H20" s="86">
        <f>IF(F21&lt;=50,1,0)</f>
        <v>0</v>
      </c>
      <c r="I20" s="87">
        <v>0</v>
      </c>
      <c r="J20" s="81"/>
    </row>
    <row r="21" spans="1:10" ht="25.5" customHeight="1">
      <c r="A21" s="67" t="s">
        <v>3</v>
      </c>
      <c r="B21" s="247" t="s">
        <v>47</v>
      </c>
      <c r="C21" s="247"/>
      <c r="D21" s="155">
        <v>8</v>
      </c>
      <c r="E21" s="158"/>
      <c r="F21" s="88">
        <f>IF(D14&gt;0,D24/D14*100,0)</f>
        <v>55.60975609756098</v>
      </c>
      <c r="G21" s="67" t="s">
        <v>83</v>
      </c>
      <c r="H21" s="86">
        <f>IF(AND(F21&gt;50,(F21&lt;=75)),1,0)</f>
        <v>1</v>
      </c>
      <c r="I21" s="87">
        <v>10</v>
      </c>
      <c r="J21" s="81"/>
    </row>
    <row r="22" spans="1:10" ht="25.5" customHeight="1">
      <c r="A22" s="67" t="s">
        <v>48</v>
      </c>
      <c r="B22" s="247" t="s">
        <v>49</v>
      </c>
      <c r="C22" s="247"/>
      <c r="D22" s="155">
        <v>12</v>
      </c>
      <c r="E22" s="158"/>
      <c r="F22" s="82"/>
      <c r="G22" s="67" t="s">
        <v>84</v>
      </c>
      <c r="H22" s="86">
        <f>IF(AND(F21&gt;75,(F21&lt;=100)),1,0)</f>
        <v>0</v>
      </c>
      <c r="I22" s="87">
        <v>20</v>
      </c>
      <c r="J22" s="81"/>
    </row>
    <row r="23" spans="1:10" ht="25.5" customHeight="1">
      <c r="A23" s="235" t="s">
        <v>40</v>
      </c>
      <c r="B23" s="236"/>
      <c r="C23" s="236"/>
      <c r="D23" s="89">
        <f>SUM(D19:D22)</f>
        <v>114</v>
      </c>
      <c r="E23" s="90">
        <f>IF((SUM(E19:E22)="0,00"),#REF!,SUM(E19:E22))</f>
        <v>0</v>
      </c>
      <c r="F23" s="91"/>
      <c r="G23" s="67" t="s">
        <v>50</v>
      </c>
      <c r="H23" s="86">
        <f>IF(F21&gt;100,1,0)</f>
        <v>0</v>
      </c>
      <c r="I23" s="87">
        <v>30</v>
      </c>
      <c r="J23" s="92"/>
    </row>
    <row r="24" spans="1:10" ht="12.75" customHeight="1">
      <c r="A24" s="237" t="s">
        <v>87</v>
      </c>
      <c r="B24" s="238"/>
      <c r="C24" s="238"/>
      <c r="D24" s="256">
        <f>D23+E23</f>
        <v>114</v>
      </c>
      <c r="E24" s="257"/>
      <c r="F24" s="82"/>
      <c r="G24" s="93"/>
      <c r="H24" s="94"/>
      <c r="I24" s="95" t="s">
        <v>82</v>
      </c>
      <c r="J24" s="96">
        <f>IF(H20=1,I20,IF(H21=1,I21,IF(H22=1,I22,IF(H23=1,I23,0))))</f>
        <v>10</v>
      </c>
    </row>
    <row r="25" spans="1:10" ht="9.75" customHeight="1">
      <c r="A25" s="80"/>
      <c r="B25" s="53"/>
      <c r="C25" s="53"/>
      <c r="D25" s="53"/>
      <c r="E25" s="53"/>
      <c r="F25" s="53"/>
      <c r="G25" s="82"/>
      <c r="H25" s="82"/>
      <c r="I25" s="82"/>
      <c r="J25" s="97" t="s">
        <v>41</v>
      </c>
    </row>
    <row r="26" spans="1:10" ht="39" customHeight="1">
      <c r="A26" s="258" t="s">
        <v>51</v>
      </c>
      <c r="B26" s="259"/>
      <c r="C26" s="259"/>
      <c r="D26" s="259"/>
      <c r="E26" s="260"/>
      <c r="F26" s="258" t="s">
        <v>134</v>
      </c>
      <c r="G26" s="259"/>
      <c r="H26" s="259"/>
      <c r="I26" s="260"/>
      <c r="J26" s="98"/>
    </row>
    <row r="27" spans="1:10" ht="39" customHeight="1">
      <c r="A27" s="242" t="s">
        <v>52</v>
      </c>
      <c r="B27" s="243"/>
      <c r="C27" s="83" t="s">
        <v>53</v>
      </c>
      <c r="D27" s="221" t="s">
        <v>93</v>
      </c>
      <c r="E27" s="228"/>
      <c r="F27" s="254" t="s">
        <v>52</v>
      </c>
      <c r="G27" s="255"/>
      <c r="H27" s="83" t="s">
        <v>53</v>
      </c>
      <c r="I27" s="61" t="s">
        <v>74</v>
      </c>
      <c r="J27" s="98"/>
    </row>
    <row r="28" spans="1:10" ht="25.5" customHeight="1">
      <c r="A28" s="67">
        <v>1</v>
      </c>
      <c r="B28" s="68" t="s">
        <v>75</v>
      </c>
      <c r="C28" s="99" t="s">
        <v>55</v>
      </c>
      <c r="D28" s="229">
        <f>E13</f>
        <v>0</v>
      </c>
      <c r="E28" s="230"/>
      <c r="F28" s="67">
        <v>1</v>
      </c>
      <c r="G28" s="68" t="s">
        <v>77</v>
      </c>
      <c r="H28" s="99" t="s">
        <v>163</v>
      </c>
      <c r="I28" s="156">
        <v>15</v>
      </c>
      <c r="J28" s="100"/>
    </row>
    <row r="29" spans="1:10" ht="25.5" customHeight="1">
      <c r="A29" s="67">
        <v>2</v>
      </c>
      <c r="B29" s="68" t="s">
        <v>76</v>
      </c>
      <c r="C29" s="101" t="s">
        <v>56</v>
      </c>
      <c r="D29" s="229">
        <f>E23</f>
        <v>0</v>
      </c>
      <c r="E29" s="230"/>
      <c r="F29" s="67">
        <v>2</v>
      </c>
      <c r="G29" s="68" t="s">
        <v>78</v>
      </c>
      <c r="H29" s="99" t="s">
        <v>164</v>
      </c>
      <c r="I29" s="156">
        <v>10</v>
      </c>
      <c r="J29" s="102"/>
    </row>
    <row r="30" spans="1:10" ht="25.5" customHeight="1">
      <c r="A30" s="67">
        <v>3</v>
      </c>
      <c r="B30" s="68" t="s">
        <v>57</v>
      </c>
      <c r="C30" s="101" t="s">
        <v>58</v>
      </c>
      <c r="D30" s="229">
        <f>D29*0.6</f>
        <v>0</v>
      </c>
      <c r="E30" s="230"/>
      <c r="F30" s="67">
        <v>3</v>
      </c>
      <c r="G30" s="68" t="s">
        <v>62</v>
      </c>
      <c r="H30" s="99" t="s">
        <v>58</v>
      </c>
      <c r="I30" s="103">
        <f>I29*0.6</f>
        <v>6</v>
      </c>
      <c r="J30" s="102"/>
    </row>
    <row r="31" spans="1:10" ht="25.5" customHeight="1">
      <c r="A31" s="104">
        <v>4</v>
      </c>
      <c r="B31" s="105" t="s">
        <v>68</v>
      </c>
      <c r="C31" s="106" t="s">
        <v>59</v>
      </c>
      <c r="D31" s="233">
        <f>D28+D30</f>
        <v>0</v>
      </c>
      <c r="E31" s="234"/>
      <c r="F31" s="104">
        <v>4</v>
      </c>
      <c r="G31" s="105" t="s">
        <v>69</v>
      </c>
      <c r="H31" s="106" t="s">
        <v>59</v>
      </c>
      <c r="I31" s="107">
        <f>I28+I30</f>
        <v>21</v>
      </c>
      <c r="J31" s="102"/>
    </row>
    <row r="32" spans="1:10" ht="9.75" customHeight="1">
      <c r="A32" s="108"/>
      <c r="B32" s="82"/>
      <c r="C32" s="82"/>
      <c r="D32" s="82"/>
      <c r="E32" s="82"/>
      <c r="F32" s="82"/>
      <c r="G32" s="82"/>
      <c r="H32" s="82"/>
      <c r="I32" s="82"/>
      <c r="J32" s="102"/>
    </row>
    <row r="33" spans="1:10" ht="15" customHeight="1">
      <c r="A33" s="217" t="s">
        <v>100</v>
      </c>
      <c r="B33" s="218"/>
      <c r="C33" s="218"/>
      <c r="D33" s="218"/>
      <c r="E33" s="218"/>
      <c r="F33" s="218"/>
      <c r="G33" s="218"/>
      <c r="H33" s="218"/>
      <c r="I33" s="219"/>
      <c r="J33" s="109"/>
    </row>
    <row r="34" spans="1:14" s="44" customFormat="1" ht="39" customHeight="1">
      <c r="A34" s="220" t="s">
        <v>54</v>
      </c>
      <c r="B34" s="221"/>
      <c r="C34" s="221"/>
      <c r="D34" s="221"/>
      <c r="E34" s="221"/>
      <c r="F34" s="221"/>
      <c r="G34" s="221"/>
      <c r="H34" s="60" t="s">
        <v>46</v>
      </c>
      <c r="I34" s="61" t="s">
        <v>91</v>
      </c>
      <c r="J34" s="110"/>
      <c r="N34" s="47"/>
    </row>
    <row r="35" spans="1:10" ht="19.5" customHeight="1">
      <c r="A35" s="222"/>
      <c r="B35" s="223"/>
      <c r="C35" s="180"/>
      <c r="D35" s="180"/>
      <c r="E35" s="180"/>
      <c r="F35" s="180"/>
      <c r="G35" s="181">
        <f>IF(Costo_dati!H4&gt;1,1,0)</f>
        <v>1</v>
      </c>
      <c r="H35" s="111">
        <v>10</v>
      </c>
      <c r="I35" s="112">
        <f>IF(G35=1,H35,0)</f>
        <v>10</v>
      </c>
      <c r="J35" s="113"/>
    </row>
    <row r="36" spans="1:10" ht="19.5" customHeight="1">
      <c r="A36" s="231"/>
      <c r="B36" s="232"/>
      <c r="C36" s="180"/>
      <c r="D36" s="180"/>
      <c r="E36" s="180"/>
      <c r="F36" s="180"/>
      <c r="G36" s="181">
        <f>IF(Costo_dati!H5&gt;1,1,0)</f>
        <v>1</v>
      </c>
      <c r="H36" s="111">
        <v>10</v>
      </c>
      <c r="I36" s="112">
        <f>IF(G36=1,H36,0)</f>
        <v>10</v>
      </c>
      <c r="J36" s="114"/>
    </row>
    <row r="37" spans="1:10" ht="19.5" customHeight="1">
      <c r="A37" s="222"/>
      <c r="B37" s="223"/>
      <c r="C37" s="180"/>
      <c r="D37" s="180"/>
      <c r="E37" s="180"/>
      <c r="F37" s="180"/>
      <c r="G37" s="181">
        <f>IF(Costo_dati!H6&gt;1,1,0)</f>
        <v>0</v>
      </c>
      <c r="H37" s="111">
        <v>10</v>
      </c>
      <c r="I37" s="112">
        <f>IF(G37=1,H37,0)</f>
        <v>0</v>
      </c>
      <c r="J37" s="114"/>
    </row>
    <row r="38" spans="1:10" ht="19.5" customHeight="1">
      <c r="A38" s="222"/>
      <c r="B38" s="223"/>
      <c r="C38" s="180"/>
      <c r="D38" s="180"/>
      <c r="E38" s="180"/>
      <c r="F38" s="180"/>
      <c r="G38" s="181">
        <f>IF(Costo_dati!H7&gt;1,1,0)</f>
        <v>0</v>
      </c>
      <c r="H38" s="115">
        <v>10</v>
      </c>
      <c r="I38" s="112">
        <f>IF(G38=1,H38,0)</f>
        <v>0</v>
      </c>
      <c r="J38" s="116"/>
    </row>
    <row r="39" spans="1:10" ht="19.5" customHeight="1">
      <c r="A39" s="222"/>
      <c r="B39" s="223"/>
      <c r="C39" s="180"/>
      <c r="D39" s="180"/>
      <c r="E39" s="180"/>
      <c r="F39" s="180"/>
      <c r="G39" s="181">
        <f>IF(Costo_dati!H8&gt;1,1,0)</f>
        <v>0</v>
      </c>
      <c r="H39" s="115">
        <v>10</v>
      </c>
      <c r="I39" s="112">
        <f>IF(G39=1,H39,0)</f>
        <v>0</v>
      </c>
      <c r="J39" s="92" t="s">
        <v>41</v>
      </c>
    </row>
    <row r="40" spans="1:10" ht="15" customHeight="1">
      <c r="A40" s="117"/>
      <c r="B40" s="118"/>
      <c r="C40" s="118"/>
      <c r="D40" s="118"/>
      <c r="E40" s="118"/>
      <c r="F40" s="118"/>
      <c r="G40" s="119"/>
      <c r="H40" s="120"/>
      <c r="I40" s="121" t="s">
        <v>133</v>
      </c>
      <c r="J40" s="96">
        <f>SUM(I35:I39)</f>
        <v>20</v>
      </c>
    </row>
    <row r="41" spans="1:10" ht="9.75" customHeight="1">
      <c r="A41" s="122"/>
      <c r="B41" s="82"/>
      <c r="C41" s="82"/>
      <c r="D41" s="82"/>
      <c r="E41" s="82"/>
      <c r="F41" s="82"/>
      <c r="G41" s="82"/>
      <c r="H41" s="82"/>
      <c r="I41" s="82"/>
      <c r="J41" s="123" t="s">
        <v>60</v>
      </c>
    </row>
    <row r="42" spans="1:10" ht="15" customHeight="1">
      <c r="A42" s="124"/>
      <c r="B42" s="82"/>
      <c r="C42" s="82"/>
      <c r="D42" s="250" t="s">
        <v>63</v>
      </c>
      <c r="E42" s="252" t="s">
        <v>114</v>
      </c>
      <c r="F42" s="286" t="s">
        <v>149</v>
      </c>
      <c r="G42" s="125"/>
      <c r="H42" s="226" t="s">
        <v>61</v>
      </c>
      <c r="I42" s="227"/>
      <c r="J42" s="248">
        <f>J13+J24+J40</f>
        <v>40.463414634146346</v>
      </c>
    </row>
    <row r="43" spans="1:10" ht="12.75" customHeight="1">
      <c r="A43" s="124"/>
      <c r="B43" s="82"/>
      <c r="C43" s="82"/>
      <c r="D43" s="251"/>
      <c r="E43" s="253"/>
      <c r="F43" s="287"/>
      <c r="G43" s="125"/>
      <c r="H43" s="224" t="s">
        <v>102</v>
      </c>
      <c r="I43" s="225"/>
      <c r="J43" s="249"/>
    </row>
    <row r="44" spans="1:10" ht="15" customHeight="1">
      <c r="A44" s="124"/>
      <c r="B44" s="82"/>
      <c r="C44" s="82"/>
      <c r="D44" s="126" t="str">
        <f>VLOOKUP(Costo_dati!G11,Costo_dati!A12:D23,2,)</f>
        <v>IX</v>
      </c>
      <c r="E44" s="127">
        <f>VLOOKUP(Costo_dati!G11,Costo_dati!A12:D23,4)</f>
        <v>0.4</v>
      </c>
      <c r="F44" s="128" t="str">
        <f>VLOOKUP(Costo_dati!G11,Costo_dati!A12:F23,5)</f>
        <v>lusso</v>
      </c>
      <c r="G44" s="82"/>
      <c r="H44" s="82"/>
      <c r="I44" s="82"/>
      <c r="J44" s="129"/>
    </row>
    <row r="45" spans="1:10" ht="12.75">
      <c r="A45" s="130"/>
      <c r="B45" s="82"/>
      <c r="C45" s="82"/>
      <c r="D45" s="82"/>
      <c r="E45" s="82"/>
      <c r="F45" s="82"/>
      <c r="G45" s="82"/>
      <c r="H45" s="82"/>
      <c r="I45" s="82"/>
      <c r="J45" s="109"/>
    </row>
    <row r="46" spans="1:10" ht="30" customHeight="1">
      <c r="A46" s="131" t="s">
        <v>135</v>
      </c>
      <c r="B46" s="218" t="s">
        <v>94</v>
      </c>
      <c r="C46" s="218"/>
      <c r="D46" s="218"/>
      <c r="E46" s="132">
        <v>404.39</v>
      </c>
      <c r="F46" s="133" t="s">
        <v>144</v>
      </c>
      <c r="G46" s="182" t="s">
        <v>157</v>
      </c>
      <c r="H46" s="183"/>
      <c r="I46" s="184"/>
      <c r="J46" s="134"/>
    </row>
    <row r="47" spans="1:10" ht="30" customHeight="1">
      <c r="A47" s="67" t="s">
        <v>136</v>
      </c>
      <c r="B47" s="216" t="s">
        <v>138</v>
      </c>
      <c r="C47" s="216"/>
      <c r="D47" s="216"/>
      <c r="E47" s="135">
        <f>E46+(E46*E44)</f>
        <v>566.146</v>
      </c>
      <c r="F47" s="136" t="s">
        <v>144</v>
      </c>
      <c r="G47" s="137" t="str">
        <f>Costo_dati!J2</f>
        <v>Tab.1: Maggiorazione %M</v>
      </c>
      <c r="H47" s="177">
        <v>1</v>
      </c>
      <c r="I47" s="138">
        <f>CHOOSE(H47,Costo_dati!K3,Costo_dati!K4,Costo_dati!K5,Costo_dati!K6,)</f>
        <v>5</v>
      </c>
      <c r="J47" s="139"/>
    </row>
    <row r="48" spans="1:10" ht="30" customHeight="1">
      <c r="A48" s="67" t="s">
        <v>140</v>
      </c>
      <c r="B48" s="216" t="s">
        <v>142</v>
      </c>
      <c r="C48" s="216"/>
      <c r="D48" s="216"/>
      <c r="E48" s="140">
        <f>IF(I31&lt;D28*0.25,(D31+I31)*E47,D31*E47)</f>
        <v>0</v>
      </c>
      <c r="F48" s="141" t="s">
        <v>64</v>
      </c>
      <c r="G48" s="142" t="str">
        <f>Costo_dati!J8</f>
        <v>Tab. 2: Tipologia edifici</v>
      </c>
      <c r="H48" s="178">
        <v>2</v>
      </c>
      <c r="I48" s="143">
        <f>CHOOSE(H48,Costo_dati!K9,Costo_dati!K10,)</f>
        <v>1.1</v>
      </c>
      <c r="J48" s="144"/>
    </row>
    <row r="49" spans="1:10" ht="30" customHeight="1">
      <c r="A49" s="67" t="s">
        <v>141</v>
      </c>
      <c r="B49" s="216" t="s">
        <v>143</v>
      </c>
      <c r="C49" s="216"/>
      <c r="D49" s="216"/>
      <c r="E49" s="145">
        <f>IF(D31=0,I31*E47,0)</f>
        <v>11889.065999999999</v>
      </c>
      <c r="F49" s="141" t="s">
        <v>64</v>
      </c>
      <c r="G49" s="142" t="str">
        <f>Costo_dati!J12</f>
        <v>Tab. 3: Ubicazione</v>
      </c>
      <c r="H49" s="178">
        <v>1</v>
      </c>
      <c r="I49" s="143">
        <f>CHOOSE(H49,Costo_dati!K13,Costo_dati!K14,)</f>
        <v>0.9</v>
      </c>
      <c r="J49" s="146" t="s">
        <v>8</v>
      </c>
    </row>
    <row r="50" spans="1:10" ht="30" customHeight="1">
      <c r="A50" s="104" t="s">
        <v>137</v>
      </c>
      <c r="B50" s="215" t="s">
        <v>139</v>
      </c>
      <c r="C50" s="215"/>
      <c r="D50" s="215"/>
      <c r="E50" s="147">
        <f>IF(E48&gt;0,E48*J50/100,E49*J50/100)</f>
        <v>588.5087669999999</v>
      </c>
      <c r="F50" s="148" t="s">
        <v>64</v>
      </c>
      <c r="G50" s="149" t="str">
        <f>Costo_dati!J16</f>
        <v>Tab. 4: Indice fondiario</v>
      </c>
      <c r="H50" s="179">
        <v>2</v>
      </c>
      <c r="I50" s="150">
        <f>CHOOSE(H50,Costo_dati!K17,Costo_dati!K18,)</f>
        <v>1</v>
      </c>
      <c r="J50" s="151">
        <f>I47*I48*I49*I50</f>
        <v>4.95</v>
      </c>
    </row>
    <row r="51" spans="1:10" ht="9.75" customHeight="1">
      <c r="A51" s="82"/>
      <c r="B51" s="82"/>
      <c r="C51" s="82"/>
      <c r="D51" s="82"/>
      <c r="E51" s="82"/>
      <c r="F51" s="82"/>
      <c r="G51" s="82"/>
      <c r="H51" s="82"/>
      <c r="I51" s="82"/>
      <c r="J51" s="152"/>
    </row>
    <row r="52" spans="1:10" ht="30" customHeight="1">
      <c r="A52" s="195"/>
      <c r="B52" s="196"/>
      <c r="C52" s="196"/>
      <c r="D52" s="196"/>
      <c r="E52" s="196"/>
      <c r="F52" s="197"/>
      <c r="G52" s="198" t="s">
        <v>150</v>
      </c>
      <c r="H52" s="199"/>
      <c r="I52" s="199"/>
      <c r="J52" s="200"/>
    </row>
    <row r="53" spans="1:10" ht="30" customHeight="1">
      <c r="A53" s="159"/>
      <c r="B53" s="201"/>
      <c r="C53" s="202"/>
      <c r="D53" s="203"/>
      <c r="E53" s="160"/>
      <c r="F53" s="161"/>
      <c r="G53" s="209" t="s">
        <v>151</v>
      </c>
      <c r="H53" s="153" t="s">
        <v>152</v>
      </c>
      <c r="I53" s="211" t="s">
        <v>153</v>
      </c>
      <c r="J53" s="212"/>
    </row>
    <row r="54" spans="1:10" ht="30" customHeight="1">
      <c r="A54" s="159"/>
      <c r="B54" s="204"/>
      <c r="C54" s="205"/>
      <c r="D54" s="206"/>
      <c r="E54" s="162"/>
      <c r="F54" s="161"/>
      <c r="G54" s="210"/>
      <c r="H54" s="172">
        <v>0</v>
      </c>
      <c r="I54" s="213">
        <v>0</v>
      </c>
      <c r="J54" s="214"/>
    </row>
    <row r="55" spans="1:10" ht="30" customHeight="1">
      <c r="A55" s="163"/>
      <c r="B55" s="204"/>
      <c r="C55" s="205"/>
      <c r="D55" s="206"/>
      <c r="E55" s="164"/>
      <c r="F55" s="165"/>
      <c r="G55" s="207" t="s">
        <v>154</v>
      </c>
      <c r="H55" s="208"/>
      <c r="I55" s="188">
        <f>IF(E48=0,(E50-H54)*I59,0)</f>
        <v>0</v>
      </c>
      <c r="J55" s="189"/>
    </row>
    <row r="56" spans="1:10" ht="30" customHeight="1">
      <c r="A56" s="166"/>
      <c r="B56" s="185"/>
      <c r="C56" s="185"/>
      <c r="D56" s="185"/>
      <c r="E56" s="167"/>
      <c r="F56" s="168"/>
      <c r="G56" s="186" t="s">
        <v>155</v>
      </c>
      <c r="H56" s="187"/>
      <c r="I56" s="188">
        <f>IF(E48=0,0,(E50-I54)*I59)</f>
        <v>0</v>
      </c>
      <c r="J56" s="189"/>
    </row>
    <row r="57" spans="1:10" ht="30" customHeight="1">
      <c r="A57" s="169"/>
      <c r="B57" s="190"/>
      <c r="C57" s="190"/>
      <c r="D57" s="190"/>
      <c r="E57" s="170"/>
      <c r="F57" s="171"/>
      <c r="G57" s="191" t="s">
        <v>156</v>
      </c>
      <c r="H57" s="192"/>
      <c r="I57" s="193">
        <f>I56+I55</f>
        <v>0</v>
      </c>
      <c r="J57" s="194"/>
    </row>
    <row r="58" spans="1:10" ht="12.75">
      <c r="A58" s="82"/>
      <c r="B58" s="82"/>
      <c r="C58" s="82"/>
      <c r="D58" s="82"/>
      <c r="E58" s="82"/>
      <c r="F58" s="82"/>
      <c r="G58" s="82"/>
      <c r="H58" s="82"/>
      <c r="I58" s="82"/>
      <c r="J58" s="152"/>
    </row>
    <row r="59" spans="1:10" ht="30" customHeight="1">
      <c r="A59" s="82"/>
      <c r="B59" s="82"/>
      <c r="C59" s="82"/>
      <c r="D59" s="82"/>
      <c r="E59" s="82"/>
      <c r="F59" s="82"/>
      <c r="G59" s="283" t="s">
        <v>158</v>
      </c>
      <c r="H59" s="284"/>
      <c r="I59" s="173"/>
      <c r="J59" s="152"/>
    </row>
  </sheetData>
  <sheetProtection selectLockedCells="1"/>
  <mergeCells count="82">
    <mergeCell ref="G59:H59"/>
    <mergeCell ref="A7:B7"/>
    <mergeCell ref="H7:I7"/>
    <mergeCell ref="A8:B8"/>
    <mergeCell ref="F42:F43"/>
    <mergeCell ref="H8:I8"/>
    <mergeCell ref="A9:B9"/>
    <mergeCell ref="H9:I9"/>
    <mergeCell ref="G17:I17"/>
    <mergeCell ref="A10:B10"/>
    <mergeCell ref="H10:I10"/>
    <mergeCell ref="G1:J1"/>
    <mergeCell ref="A3:C3"/>
    <mergeCell ref="A5:I5"/>
    <mergeCell ref="A6:B6"/>
    <mergeCell ref="D6:E6"/>
    <mergeCell ref="H6:I6"/>
    <mergeCell ref="A2:I2"/>
    <mergeCell ref="D3:I3"/>
    <mergeCell ref="A4:I4"/>
    <mergeCell ref="A11:B11"/>
    <mergeCell ref="H11:I11"/>
    <mergeCell ref="B19:C19"/>
    <mergeCell ref="A12:B12"/>
    <mergeCell ref="H12:I12"/>
    <mergeCell ref="A13:C13"/>
    <mergeCell ref="H13:I13"/>
    <mergeCell ref="A14:C14"/>
    <mergeCell ref="D14:E14"/>
    <mergeCell ref="J42:J43"/>
    <mergeCell ref="D42:D43"/>
    <mergeCell ref="E42:E43"/>
    <mergeCell ref="F27:G27"/>
    <mergeCell ref="D24:E24"/>
    <mergeCell ref="F26:I26"/>
    <mergeCell ref="A26:E26"/>
    <mergeCell ref="D30:E30"/>
    <mergeCell ref="A39:B39"/>
    <mergeCell ref="A27:B27"/>
    <mergeCell ref="B47:D47"/>
    <mergeCell ref="A23:C23"/>
    <mergeCell ref="A24:C24"/>
    <mergeCell ref="A16:E16"/>
    <mergeCell ref="A17:C17"/>
    <mergeCell ref="D17:E17"/>
    <mergeCell ref="A18:C18"/>
    <mergeCell ref="B21:C21"/>
    <mergeCell ref="B22:C22"/>
    <mergeCell ref="B20:C20"/>
    <mergeCell ref="D27:E27"/>
    <mergeCell ref="D28:E28"/>
    <mergeCell ref="D29:E29"/>
    <mergeCell ref="A36:B36"/>
    <mergeCell ref="A37:B37"/>
    <mergeCell ref="D31:E31"/>
    <mergeCell ref="B50:D50"/>
    <mergeCell ref="B49:D49"/>
    <mergeCell ref="A33:I33"/>
    <mergeCell ref="A34:G34"/>
    <mergeCell ref="A35:B35"/>
    <mergeCell ref="H43:I43"/>
    <mergeCell ref="H42:I42"/>
    <mergeCell ref="A38:B38"/>
    <mergeCell ref="B46:D46"/>
    <mergeCell ref="B48:D48"/>
    <mergeCell ref="B54:D54"/>
    <mergeCell ref="B55:D55"/>
    <mergeCell ref="G55:H55"/>
    <mergeCell ref="I55:J55"/>
    <mergeCell ref="G53:G54"/>
    <mergeCell ref="I53:J53"/>
    <mergeCell ref="I54:J54"/>
    <mergeCell ref="G46:I46"/>
    <mergeCell ref="B56:D56"/>
    <mergeCell ref="G56:H56"/>
    <mergeCell ref="I56:J56"/>
    <mergeCell ref="B57:D57"/>
    <mergeCell ref="G57:H57"/>
    <mergeCell ref="I57:J57"/>
    <mergeCell ref="A52:F52"/>
    <mergeCell ref="G52:J52"/>
    <mergeCell ref="B53:D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85" zoomScaleNormal="85" zoomScalePageLayoutView="0" workbookViewId="0" topLeftCell="A4">
      <selection activeCell="D19" sqref="D19"/>
    </sheetView>
  </sheetViews>
  <sheetFormatPr defaultColWidth="9.140625" defaultRowHeight="15"/>
  <cols>
    <col min="1" max="1" width="3.00390625" style="0" bestFit="1" customWidth="1"/>
    <col min="2" max="2" width="6.57421875" style="0" customWidth="1"/>
    <col min="3" max="3" width="14.8515625" style="0" customWidth="1"/>
    <col min="4" max="4" width="20.8515625" style="0" customWidth="1"/>
    <col min="5" max="5" width="6.00390625" style="0" customWidth="1"/>
    <col min="6" max="6" width="15.140625" style="0" customWidth="1"/>
    <col min="7" max="7" width="12.421875" style="0" customWidth="1"/>
    <col min="8" max="8" width="2.00390625" style="21" bestFit="1" customWidth="1"/>
    <col min="9" max="9" width="3.421875" style="1" customWidth="1"/>
    <col min="10" max="10" width="41.8515625" style="1" customWidth="1"/>
    <col min="11" max="11" width="17.8515625" style="1" customWidth="1"/>
    <col min="12" max="12" width="9.140625" style="1" customWidth="1"/>
  </cols>
  <sheetData>
    <row r="1" spans="10:11" ht="15">
      <c r="J1" s="291" t="s">
        <v>118</v>
      </c>
      <c r="K1" s="292"/>
    </row>
    <row r="2" spans="1:11" ht="15">
      <c r="A2" s="297" t="s">
        <v>65</v>
      </c>
      <c r="B2" s="298"/>
      <c r="C2" s="298"/>
      <c r="D2" s="298"/>
      <c r="E2" s="298"/>
      <c r="F2" s="298"/>
      <c r="G2" s="298"/>
      <c r="H2" s="299"/>
      <c r="J2" s="39" t="s">
        <v>132</v>
      </c>
      <c r="K2" s="40"/>
    </row>
    <row r="3" spans="1:11" ht="15">
      <c r="A3" s="34">
        <v>0</v>
      </c>
      <c r="B3" s="293" t="s">
        <v>101</v>
      </c>
      <c r="C3" s="293"/>
      <c r="D3" s="293"/>
      <c r="E3" s="293"/>
      <c r="F3" s="293"/>
      <c r="G3" s="293"/>
      <c r="H3" s="22"/>
      <c r="J3" s="39" t="s">
        <v>119</v>
      </c>
      <c r="K3" s="41">
        <v>5</v>
      </c>
    </row>
    <row r="4" spans="1:12" s="20" customFormat="1" ht="15">
      <c r="A4" s="35">
        <v>1</v>
      </c>
      <c r="B4" s="293" t="s">
        <v>95</v>
      </c>
      <c r="C4" s="293"/>
      <c r="D4" s="293"/>
      <c r="E4" s="293"/>
      <c r="F4" s="293"/>
      <c r="G4" s="293"/>
      <c r="H4" s="23">
        <v>4</v>
      </c>
      <c r="I4" s="38"/>
      <c r="J4" s="39" t="s">
        <v>120</v>
      </c>
      <c r="K4" s="41">
        <v>6</v>
      </c>
      <c r="L4" s="38"/>
    </row>
    <row r="5" spans="1:12" s="20" customFormat="1" ht="15">
      <c r="A5" s="35">
        <v>2</v>
      </c>
      <c r="B5" s="293" t="s">
        <v>97</v>
      </c>
      <c r="C5" s="293"/>
      <c r="D5" s="293"/>
      <c r="E5" s="293"/>
      <c r="F5" s="293"/>
      <c r="G5" s="293"/>
      <c r="H5" s="23">
        <v>5</v>
      </c>
      <c r="I5" s="38"/>
      <c r="J5" s="39" t="s">
        <v>121</v>
      </c>
      <c r="K5" s="41">
        <v>7</v>
      </c>
      <c r="L5" s="38"/>
    </row>
    <row r="6" spans="1:12" s="20" customFormat="1" ht="15">
      <c r="A6" s="35">
        <v>3</v>
      </c>
      <c r="B6" s="293" t="s">
        <v>96</v>
      </c>
      <c r="C6" s="293"/>
      <c r="D6" s="293"/>
      <c r="E6" s="293"/>
      <c r="F6" s="293"/>
      <c r="G6" s="293"/>
      <c r="H6" s="23">
        <v>1</v>
      </c>
      <c r="I6" s="38"/>
      <c r="J6" s="39" t="s">
        <v>122</v>
      </c>
      <c r="K6" s="41">
        <v>12</v>
      </c>
      <c r="L6" s="38"/>
    </row>
    <row r="7" spans="1:12" s="20" customFormat="1" ht="15">
      <c r="A7" s="35">
        <v>4</v>
      </c>
      <c r="B7" s="293" t="s">
        <v>98</v>
      </c>
      <c r="C7" s="293"/>
      <c r="D7" s="293"/>
      <c r="E7" s="293"/>
      <c r="F7" s="293"/>
      <c r="G7" s="293"/>
      <c r="H7" s="23">
        <v>1</v>
      </c>
      <c r="I7" s="38"/>
      <c r="J7" s="39"/>
      <c r="K7" s="40"/>
      <c r="L7" s="38"/>
    </row>
    <row r="8" spans="1:12" s="20" customFormat="1" ht="15">
      <c r="A8" s="36">
        <v>5</v>
      </c>
      <c r="B8" s="294" t="s">
        <v>99</v>
      </c>
      <c r="C8" s="294"/>
      <c r="D8" s="294"/>
      <c r="E8" s="294"/>
      <c r="F8" s="294"/>
      <c r="G8" s="294"/>
      <c r="H8" s="24">
        <v>1</v>
      </c>
      <c r="I8" s="38"/>
      <c r="J8" s="39" t="s">
        <v>131</v>
      </c>
      <c r="K8" s="40"/>
      <c r="L8" s="38"/>
    </row>
    <row r="9" spans="10:11" ht="15">
      <c r="J9" s="39" t="s">
        <v>123</v>
      </c>
      <c r="K9" s="41">
        <v>1</v>
      </c>
    </row>
    <row r="10" spans="1:11" ht="15">
      <c r="A10" s="302" t="s">
        <v>66</v>
      </c>
      <c r="B10" s="303"/>
      <c r="C10" s="303"/>
      <c r="D10" s="303"/>
      <c r="E10" s="303"/>
      <c r="F10" s="304"/>
      <c r="G10" s="14"/>
      <c r="H10" s="14"/>
      <c r="J10" s="39" t="s">
        <v>124</v>
      </c>
      <c r="K10" s="41">
        <v>1.1</v>
      </c>
    </row>
    <row r="11" spans="1:11" ht="25.5" customHeight="1">
      <c r="A11" s="27"/>
      <c r="B11" s="25" t="s">
        <v>103</v>
      </c>
      <c r="C11" s="26" t="s">
        <v>116</v>
      </c>
      <c r="D11" s="49" t="s">
        <v>115</v>
      </c>
      <c r="E11" s="305" t="s">
        <v>146</v>
      </c>
      <c r="F11" s="306"/>
      <c r="G11" s="37">
        <f>MATCH(Costo!J42,C13:C23,1)+1</f>
        <v>10</v>
      </c>
      <c r="J11" s="39"/>
      <c r="K11" s="40"/>
    </row>
    <row r="12" spans="1:11" ht="15">
      <c r="A12" s="28">
        <v>1</v>
      </c>
      <c r="B12" s="31" t="s">
        <v>104</v>
      </c>
      <c r="C12" s="32">
        <v>0</v>
      </c>
      <c r="D12" s="50">
        <v>0</v>
      </c>
      <c r="E12" s="295" t="s">
        <v>145</v>
      </c>
      <c r="F12" s="296"/>
      <c r="J12" s="39" t="s">
        <v>129</v>
      </c>
      <c r="K12" s="40"/>
    </row>
    <row r="13" spans="1:11" ht="15" customHeight="1">
      <c r="A13" s="29">
        <v>2</v>
      </c>
      <c r="B13" s="13" t="s">
        <v>104</v>
      </c>
      <c r="C13" s="31">
        <v>0</v>
      </c>
      <c r="D13" s="51">
        <v>0</v>
      </c>
      <c r="E13" s="295" t="s">
        <v>145</v>
      </c>
      <c r="F13" s="296"/>
      <c r="J13" s="39" t="s">
        <v>125</v>
      </c>
      <c r="K13" s="41">
        <v>0.9</v>
      </c>
    </row>
    <row r="14" spans="1:11" ht="15" customHeight="1">
      <c r="A14" s="29">
        <v>3</v>
      </c>
      <c r="B14" s="13" t="s">
        <v>105</v>
      </c>
      <c r="C14" s="31">
        <v>5.01</v>
      </c>
      <c r="D14" s="51">
        <v>0.05</v>
      </c>
      <c r="E14" s="295" t="s">
        <v>145</v>
      </c>
      <c r="F14" s="296"/>
      <c r="J14" s="39" t="s">
        <v>126</v>
      </c>
      <c r="K14" s="41">
        <v>1</v>
      </c>
    </row>
    <row r="15" spans="1:11" ht="15" customHeight="1">
      <c r="A15" s="29">
        <v>4</v>
      </c>
      <c r="B15" s="13" t="s">
        <v>106</v>
      </c>
      <c r="C15" s="31">
        <v>10.01</v>
      </c>
      <c r="D15" s="51">
        <v>0.1</v>
      </c>
      <c r="E15" s="295" t="s">
        <v>145</v>
      </c>
      <c r="F15" s="296"/>
      <c r="J15" s="39"/>
      <c r="K15" s="40"/>
    </row>
    <row r="16" spans="1:11" ht="15" customHeight="1">
      <c r="A16" s="29">
        <v>5</v>
      </c>
      <c r="B16" s="13" t="s">
        <v>107</v>
      </c>
      <c r="C16" s="31">
        <v>15.01</v>
      </c>
      <c r="D16" s="51">
        <v>0.15</v>
      </c>
      <c r="E16" s="295" t="s">
        <v>145</v>
      </c>
      <c r="F16" s="296"/>
      <c r="J16" s="39" t="s">
        <v>130</v>
      </c>
      <c r="K16" s="40"/>
    </row>
    <row r="17" spans="1:11" ht="15">
      <c r="A17" s="29">
        <v>6</v>
      </c>
      <c r="B17" s="13" t="s">
        <v>108</v>
      </c>
      <c r="C17" s="31">
        <v>20.01</v>
      </c>
      <c r="D17" s="51">
        <v>0.2</v>
      </c>
      <c r="E17" s="295" t="s">
        <v>147</v>
      </c>
      <c r="F17" s="296"/>
      <c r="J17" s="39" t="s">
        <v>128</v>
      </c>
      <c r="K17" s="41">
        <v>1.1</v>
      </c>
    </row>
    <row r="18" spans="1:11" ht="15">
      <c r="A18" s="29">
        <v>7</v>
      </c>
      <c r="B18" s="13" t="s">
        <v>109</v>
      </c>
      <c r="C18" s="31">
        <v>25.01</v>
      </c>
      <c r="D18" s="51">
        <v>0.25</v>
      </c>
      <c r="E18" s="295" t="s">
        <v>147</v>
      </c>
      <c r="F18" s="296"/>
      <c r="J18" s="42" t="s">
        <v>127</v>
      </c>
      <c r="K18" s="43">
        <v>1</v>
      </c>
    </row>
    <row r="19" spans="1:6" ht="15">
      <c r="A19" s="29">
        <v>8</v>
      </c>
      <c r="B19" s="13" t="s">
        <v>110</v>
      </c>
      <c r="C19" s="31">
        <v>30.01</v>
      </c>
      <c r="D19" s="51">
        <v>0.3</v>
      </c>
      <c r="E19" s="295" t="s">
        <v>147</v>
      </c>
      <c r="F19" s="296"/>
    </row>
    <row r="20" spans="1:6" ht="15">
      <c r="A20" s="29">
        <v>9</v>
      </c>
      <c r="B20" s="13" t="s">
        <v>111</v>
      </c>
      <c r="C20" s="31">
        <v>35.01</v>
      </c>
      <c r="D20" s="51">
        <v>0.35</v>
      </c>
      <c r="E20" s="295" t="s">
        <v>147</v>
      </c>
      <c r="F20" s="296"/>
    </row>
    <row r="21" spans="1:6" ht="15">
      <c r="A21" s="29">
        <v>10</v>
      </c>
      <c r="B21" s="13" t="s">
        <v>112</v>
      </c>
      <c r="C21" s="31">
        <v>40.01</v>
      </c>
      <c r="D21" s="51">
        <v>0.4</v>
      </c>
      <c r="E21" s="295" t="s">
        <v>148</v>
      </c>
      <c r="F21" s="296"/>
    </row>
    <row r="22" spans="1:6" ht="15">
      <c r="A22" s="29">
        <v>11</v>
      </c>
      <c r="B22" s="13" t="s">
        <v>113</v>
      </c>
      <c r="C22" s="31">
        <v>45.01</v>
      </c>
      <c r="D22" s="51">
        <v>0.45</v>
      </c>
      <c r="E22" s="295" t="s">
        <v>148</v>
      </c>
      <c r="F22" s="296"/>
    </row>
    <row r="23" spans="1:6" ht="15">
      <c r="A23" s="30">
        <v>12</v>
      </c>
      <c r="B23" s="33" t="s">
        <v>67</v>
      </c>
      <c r="C23" s="33">
        <v>50.01</v>
      </c>
      <c r="D23" s="52">
        <v>0.5</v>
      </c>
      <c r="E23" s="300" t="s">
        <v>148</v>
      </c>
      <c r="F23" s="301"/>
    </row>
  </sheetData>
  <sheetProtection sheet="1"/>
  <mergeCells count="22">
    <mergeCell ref="E23:F23"/>
    <mergeCell ref="A10:F10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B3:G3"/>
    <mergeCell ref="A2:H2"/>
    <mergeCell ref="J1:K1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="90" zoomScaleNormal="90" zoomScaleSheetLayoutView="100" zoomScalePageLayoutView="0" workbookViewId="0" topLeftCell="A4">
      <selection activeCell="B14" sqref="B14"/>
    </sheetView>
  </sheetViews>
  <sheetFormatPr defaultColWidth="9.140625" defaultRowHeight="15"/>
  <cols>
    <col min="1" max="1" width="40.8515625" style="1" customWidth="1"/>
    <col min="2" max="2" width="17.8515625" style="1" customWidth="1"/>
    <col min="3" max="3" width="2.57421875" style="1" customWidth="1"/>
    <col min="4" max="4" width="8.421875" style="1" bestFit="1" customWidth="1"/>
    <col min="5" max="5" width="8.00390625" style="1" customWidth="1"/>
    <col min="6" max="6" width="8.140625" style="1" customWidth="1"/>
    <col min="7" max="16384" width="9.140625" style="1" customWidth="1"/>
  </cols>
  <sheetData>
    <row r="1" spans="1:6" ht="12.75">
      <c r="A1" s="307" t="s">
        <v>4</v>
      </c>
      <c r="B1" s="307"/>
      <c r="C1" s="307"/>
      <c r="D1" s="307"/>
      <c r="E1" s="307"/>
      <c r="F1" s="307"/>
    </row>
    <row r="2" spans="1:6" ht="12.75">
      <c r="A2" s="307"/>
      <c r="B2" s="307"/>
      <c r="C2" s="307"/>
      <c r="D2" s="307"/>
      <c r="E2" s="307"/>
      <c r="F2" s="307"/>
    </row>
    <row r="3" spans="1:6" ht="12.75">
      <c r="A3" s="307"/>
      <c r="B3" s="307"/>
      <c r="C3" s="307"/>
      <c r="D3" s="307"/>
      <c r="E3" s="307"/>
      <c r="F3" s="307"/>
    </row>
    <row r="4" spans="1:6" ht="25.5" customHeight="1">
      <c r="A4" s="308" t="s">
        <v>159</v>
      </c>
      <c r="B4" s="308"/>
      <c r="C4" s="308"/>
      <c r="D4" s="308"/>
      <c r="E4" s="308"/>
      <c r="F4" s="308"/>
    </row>
    <row r="5" spans="1:6" ht="12.75">
      <c r="A5" s="3"/>
      <c r="B5" s="4"/>
      <c r="C5" s="4"/>
      <c r="D5" s="4"/>
      <c r="E5" s="4"/>
      <c r="F5" s="4"/>
    </row>
    <row r="6" spans="1:6" ht="12.75">
      <c r="A6" s="324" t="s">
        <v>5</v>
      </c>
      <c r="B6" s="325"/>
      <c r="C6" s="325"/>
      <c r="D6" s="325"/>
      <c r="E6" s="325"/>
      <c r="F6" s="326"/>
    </row>
    <row r="7" spans="1:6" ht="43.5" customHeight="1">
      <c r="A7" s="5" t="s">
        <v>6</v>
      </c>
      <c r="B7" s="6" t="s">
        <v>7</v>
      </c>
      <c r="C7" s="7"/>
      <c r="D7" s="7" t="s">
        <v>8</v>
      </c>
      <c r="E7" s="327" t="s">
        <v>9</v>
      </c>
      <c r="F7" s="328"/>
    </row>
    <row r="8" spans="1:6" ht="12.75">
      <c r="A8" s="11" t="s">
        <v>10</v>
      </c>
      <c r="B8" s="174"/>
      <c r="C8" s="19"/>
      <c r="D8" s="16" t="s">
        <v>11</v>
      </c>
      <c r="E8" s="329">
        <f>IF(C8&gt;0,C8*0.05/3,B8*0.05/3)</f>
        <v>0</v>
      </c>
      <c r="F8" s="330"/>
    </row>
    <row r="9" spans="1:6" ht="12.75">
      <c r="A9" s="10"/>
      <c r="B9" s="2"/>
      <c r="C9" s="2"/>
      <c r="D9" s="12"/>
      <c r="E9" s="2"/>
      <c r="F9" s="2"/>
    </row>
    <row r="10" spans="1:6" ht="12.75">
      <c r="A10" s="324" t="s">
        <v>12</v>
      </c>
      <c r="B10" s="325"/>
      <c r="C10" s="325"/>
      <c r="D10" s="325"/>
      <c r="E10" s="325"/>
      <c r="F10" s="326"/>
    </row>
    <row r="11" spans="1:6" ht="48.75" customHeight="1">
      <c r="A11" s="5" t="s">
        <v>6</v>
      </c>
      <c r="B11" s="6" t="s">
        <v>7</v>
      </c>
      <c r="C11" s="7"/>
      <c r="D11" s="7" t="s">
        <v>8</v>
      </c>
      <c r="E11" s="327" t="s">
        <v>9</v>
      </c>
      <c r="F11" s="328"/>
    </row>
    <row r="12" spans="1:6" ht="12.75">
      <c r="A12" s="8" t="s">
        <v>23</v>
      </c>
      <c r="B12" s="175"/>
      <c r="C12" s="15"/>
      <c r="D12" s="17">
        <v>0.06</v>
      </c>
      <c r="E12" s="311">
        <f aca="true" t="shared" si="0" ref="E12:E21">IF(C12&gt;0,C12*D12,B12*D12)</f>
        <v>0</v>
      </c>
      <c r="F12" s="312"/>
    </row>
    <row r="13" spans="1:6" ht="12.75">
      <c r="A13" s="8" t="s">
        <v>13</v>
      </c>
      <c r="B13" s="175"/>
      <c r="C13" s="15"/>
      <c r="D13" s="17">
        <v>0.06</v>
      </c>
      <c r="E13" s="311">
        <f t="shared" si="0"/>
        <v>0</v>
      </c>
      <c r="F13" s="312"/>
    </row>
    <row r="14" spans="1:6" ht="12.75">
      <c r="A14" s="8" t="s">
        <v>160</v>
      </c>
      <c r="B14" s="175"/>
      <c r="C14" s="15"/>
      <c r="D14" s="17">
        <v>0.05</v>
      </c>
      <c r="E14" s="311">
        <f t="shared" si="0"/>
        <v>0</v>
      </c>
      <c r="F14" s="312"/>
    </row>
    <row r="15" spans="1:6" ht="12.75">
      <c r="A15" s="8" t="s">
        <v>92</v>
      </c>
      <c r="B15" s="175"/>
      <c r="C15" s="15"/>
      <c r="D15" s="17">
        <v>0.05</v>
      </c>
      <c r="E15" s="311">
        <f t="shared" si="0"/>
        <v>0</v>
      </c>
      <c r="F15" s="312"/>
    </row>
    <row r="16" spans="1:6" ht="12.75">
      <c r="A16" s="8" t="s">
        <v>161</v>
      </c>
      <c r="B16" s="175"/>
      <c r="C16" s="15"/>
      <c r="D16" s="17">
        <v>0.1</v>
      </c>
      <c r="E16" s="311">
        <f t="shared" si="0"/>
        <v>0</v>
      </c>
      <c r="F16" s="312"/>
    </row>
    <row r="17" spans="1:6" ht="12.75">
      <c r="A17" s="8" t="s">
        <v>162</v>
      </c>
      <c r="B17" s="175"/>
      <c r="C17" s="15"/>
      <c r="D17" s="17">
        <v>0.07</v>
      </c>
      <c r="E17" s="311">
        <f t="shared" si="0"/>
        <v>0</v>
      </c>
      <c r="F17" s="312"/>
    </row>
    <row r="18" spans="1:6" ht="12.75">
      <c r="A18" s="8" t="s">
        <v>24</v>
      </c>
      <c r="B18" s="175"/>
      <c r="C18" s="15"/>
      <c r="D18" s="17"/>
      <c r="E18" s="311">
        <f t="shared" si="0"/>
        <v>0</v>
      </c>
      <c r="F18" s="312"/>
    </row>
    <row r="19" spans="1:6" ht="12.75">
      <c r="A19" s="8" t="s">
        <v>25</v>
      </c>
      <c r="B19" s="175"/>
      <c r="C19" s="15"/>
      <c r="D19" s="17"/>
      <c r="E19" s="311">
        <f t="shared" si="0"/>
        <v>0</v>
      </c>
      <c r="F19" s="312"/>
    </row>
    <row r="20" spans="1:6" ht="12.75">
      <c r="A20" s="8" t="s">
        <v>14</v>
      </c>
      <c r="B20" s="175"/>
      <c r="C20" s="15"/>
      <c r="D20" s="17"/>
      <c r="E20" s="311">
        <f t="shared" si="0"/>
        <v>0</v>
      </c>
      <c r="F20" s="312"/>
    </row>
    <row r="21" spans="1:6" ht="12.75">
      <c r="A21" s="9" t="s">
        <v>15</v>
      </c>
      <c r="B21" s="176"/>
      <c r="C21" s="19"/>
      <c r="D21" s="18"/>
      <c r="E21" s="311">
        <f t="shared" si="0"/>
        <v>0</v>
      </c>
      <c r="F21" s="312"/>
    </row>
    <row r="22" spans="1:6" ht="12.75">
      <c r="A22" s="10"/>
      <c r="B22" s="10"/>
      <c r="C22" s="10"/>
      <c r="D22" s="10"/>
      <c r="E22" s="10"/>
      <c r="F22" s="10"/>
    </row>
    <row r="23" spans="1:6" ht="15" customHeight="1">
      <c r="A23" s="309" t="s">
        <v>16</v>
      </c>
      <c r="B23" s="309"/>
      <c r="C23" s="309"/>
      <c r="D23" s="310"/>
      <c r="E23" s="319">
        <f>E8+E12+E13+E14+E15+E16+E17+E18+E19+E20+E21</f>
        <v>0</v>
      </c>
      <c r="F23" s="32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321" t="s">
        <v>17</v>
      </c>
      <c r="B25" s="322"/>
      <c r="C25" s="322"/>
      <c r="D25" s="322"/>
      <c r="E25" s="322"/>
      <c r="F25" s="323"/>
    </row>
    <row r="26" spans="1:6" ht="25.5" customHeight="1">
      <c r="A26" s="313" t="s">
        <v>26</v>
      </c>
      <c r="B26" s="314"/>
      <c r="C26" s="314"/>
      <c r="D26" s="314"/>
      <c r="E26" s="314"/>
      <c r="F26" s="315"/>
    </row>
    <row r="27" spans="1:6" ht="12.75" customHeight="1">
      <c r="A27" s="313" t="s">
        <v>18</v>
      </c>
      <c r="B27" s="314"/>
      <c r="C27" s="314"/>
      <c r="D27" s="314"/>
      <c r="E27" s="314"/>
      <c r="F27" s="315"/>
    </row>
    <row r="28" spans="1:6" ht="12.75" customHeight="1">
      <c r="A28" s="313" t="s">
        <v>19</v>
      </c>
      <c r="B28" s="314"/>
      <c r="C28" s="314"/>
      <c r="D28" s="314"/>
      <c r="E28" s="314"/>
      <c r="F28" s="315"/>
    </row>
    <row r="29" spans="1:6" ht="25.5" customHeight="1">
      <c r="A29" s="313" t="s">
        <v>20</v>
      </c>
      <c r="B29" s="314"/>
      <c r="C29" s="314"/>
      <c r="D29" s="314"/>
      <c r="E29" s="314"/>
      <c r="F29" s="315"/>
    </row>
    <row r="30" spans="1:6" ht="39.75" customHeight="1">
      <c r="A30" s="313" t="s">
        <v>21</v>
      </c>
      <c r="B30" s="314"/>
      <c r="C30" s="314"/>
      <c r="D30" s="314"/>
      <c r="E30" s="314"/>
      <c r="F30" s="315"/>
    </row>
    <row r="31" spans="1:6" ht="54.75" customHeight="1">
      <c r="A31" s="316" t="s">
        <v>22</v>
      </c>
      <c r="B31" s="317"/>
      <c r="C31" s="317"/>
      <c r="D31" s="317"/>
      <c r="E31" s="317"/>
      <c r="F31" s="318"/>
    </row>
  </sheetData>
  <sheetProtection sheet="1" objects="1" scenarios="1" selectLockedCells="1"/>
  <protectedRanges>
    <protectedRange sqref="B12:B21" name="Intervallo2"/>
    <protectedRange sqref="B8" name="Intervallo1"/>
  </protectedRanges>
  <mergeCells count="26">
    <mergeCell ref="A6:F6"/>
    <mergeCell ref="E7:F7"/>
    <mergeCell ref="E8:F8"/>
    <mergeCell ref="A10:F10"/>
    <mergeCell ref="E11:F11"/>
    <mergeCell ref="E12:F12"/>
    <mergeCell ref="A27:F27"/>
    <mergeCell ref="A28:F28"/>
    <mergeCell ref="A29:F29"/>
    <mergeCell ref="A30:F30"/>
    <mergeCell ref="A31:F31"/>
    <mergeCell ref="E16:F16"/>
    <mergeCell ref="E17:F17"/>
    <mergeCell ref="E23:F23"/>
    <mergeCell ref="A25:F25"/>
    <mergeCell ref="A26:F26"/>
    <mergeCell ref="A1:F3"/>
    <mergeCell ref="A4:F4"/>
    <mergeCell ref="A23:D23"/>
    <mergeCell ref="E20:F20"/>
    <mergeCell ref="E21:F21"/>
    <mergeCell ref="E19:F19"/>
    <mergeCell ref="E18:F18"/>
    <mergeCell ref="E13:F13"/>
    <mergeCell ref="E14:F14"/>
    <mergeCell ref="E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marcosb</dc:creator>
  <cp:keywords/>
  <dc:description/>
  <cp:lastModifiedBy>Patrizio</cp:lastModifiedBy>
  <cp:lastPrinted>2020-04-30T09:01:40Z</cp:lastPrinted>
  <dcterms:created xsi:type="dcterms:W3CDTF">2008-06-09T10:14:30Z</dcterms:created>
  <dcterms:modified xsi:type="dcterms:W3CDTF">2020-04-30T12:12:52Z</dcterms:modified>
  <cp:category/>
  <cp:version/>
  <cp:contentType/>
  <cp:contentStatus/>
</cp:coreProperties>
</file>